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" yWindow="1050" windowWidth="29040" windowHeight="15600"/>
  </bookViews>
  <sheets>
    <sheet name="Лист1" sheetId="1" r:id="rId1"/>
  </sheets>
  <definedNames>
    <definedName name="_xlnm._FilterDatabase" localSheetId="0" hidden="1">Лист1!$G$1:$G$1336</definedName>
    <definedName name="Z_02A9F0FE_86B9_4ADA_AE08_2BE8DB6647BB_.wvu.FilterData" localSheetId="0" hidden="1">Лист1!$A$8:$G$83</definedName>
    <definedName name="Z_043EF814_99A3_49EA_9D7E_51C943463EA5_.wvu.FilterData" localSheetId="0" hidden="1">Лист1!$A$1:$G$1330</definedName>
    <definedName name="Z_051CF4A9_5301_48FB_A445_360EA2389E01_.wvu.FilterData" localSheetId="0" hidden="1">Лист1!$A$8:$G$83</definedName>
    <definedName name="Z_09026A53_D1C5_46A6_AD66_A71DA8E112FF_.wvu.FilterData" localSheetId="0" hidden="1">Лист1!$A$8:$G$83</definedName>
    <definedName name="Z_0D899E29_3C4A_473F_8984_699885BEF8BF_.wvu.FilterData" localSheetId="0" hidden="1">Лист1!$A$1:$G$1330</definedName>
    <definedName name="Z_11D5124A_3D1E_4220_8449_3FCF2DC5AB53_.wvu.FilterData" localSheetId="0" hidden="1">Лист1!$A$8:$G$83</definedName>
    <definedName name="Z_15C36215_30AB_4376_AEC9_99BFABB3A4AE_.wvu.FilterData" localSheetId="0" hidden="1">Лист1!$A$1:$G$1330</definedName>
    <definedName name="Z_195EDDE9_7AB0_440A_A17A_58E6BF026252_.wvu.FilterData" localSheetId="0" hidden="1">Лист1!$A$1:$G$1330</definedName>
    <definedName name="Z_1E2B4536_487A_4F4E_9EBA_AEF3A10022D9_.wvu.FilterData" localSheetId="0" hidden="1">Лист1!$A$1:$G$1330</definedName>
    <definedName name="Z_1EF30F0A_80DF_4681_83E6_D3A34F96165C_.wvu.FilterData" localSheetId="0" hidden="1">Лист1!$A$8:$G$83</definedName>
    <definedName name="Z_1F27AC12_1408_4A07_B4E9_BF1EB7819517_.wvu.FilterData" localSheetId="0" hidden="1">Лист1!$A$1:$G$1330</definedName>
    <definedName name="Z_20B12C7E_2389_464E_96A6_494B045DBD63_.wvu.FilterData" localSheetId="0" hidden="1">Лист1!$A$1:$G$1330</definedName>
    <definedName name="Z_243ECDA4_69AE_4B20_98CE_29141C6B69EE_.wvu.FilterData" localSheetId="0" hidden="1">Лист1!$A$8:$G$83</definedName>
    <definedName name="Z_281ADE3F_375F_4EE1_95A8_57C55888A49C_.wvu.FilterData" localSheetId="0" hidden="1">Лист1!$A$1:$G$1330</definedName>
    <definedName name="Z_2D081809_0A95_4D84_A78F_F9751AF80E2B_.wvu.FilterData" localSheetId="0" hidden="1">Лист1!$A$8:$G$83</definedName>
    <definedName name="Z_2F5252A3_947C_447A_879C_2BB42AA8ED70_.wvu.FilterData" localSheetId="0" hidden="1">Лист1!$A$1:$G$1330</definedName>
    <definedName name="Z_2F5252A3_947C_447A_879C_2BB42AA8ED70_.wvu.PrintArea" localSheetId="0" hidden="1">Лист1!$A$1:$F$1322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Лист1!$6:$6,Лист1!$282:$316,Лист1!$351:$413,Лист1!$658:$1026,Лист1!$1326:$1328</definedName>
    <definedName name="Z_44B1CA9F_20D4_4795_98E5_92E616FE05A7_.wvu.FilterData" localSheetId="0" hidden="1">Лист1!$A$1:$G$1330</definedName>
    <definedName name="Z_4F6EF16B_60C6_4406_82C3_A7E0BD540D78_.wvu.FilterData" localSheetId="0" hidden="1">Лист1!$A$1:$G$1330</definedName>
    <definedName name="Z_508D52C1_9A42_4206_90C2_F5E308802ED6_.wvu.FilterData" localSheetId="0" hidden="1">Лист1!$A$1:$G$1330</definedName>
    <definedName name="Z_50CFE835_24D3_4AAF_A702_1E5E33E00041_.wvu.FilterData" localSheetId="0" hidden="1">Лист1!$A$8:$G$83</definedName>
    <definedName name="Z_53C79D11_E0E3_4BE0_8E7B_EDCC1F2D7BDA_.wvu.FilterData" localSheetId="0" hidden="1">Лист1!$A$1:$G$1330</definedName>
    <definedName name="Z_5B962636_FDB6_40C6_B475_DEB85604FA6F_.wvu.FilterData" localSheetId="0" hidden="1">Лист1!$A$1:$G$1330</definedName>
    <definedName name="Z_645ED6B6_6DB0_44A6_8941_D2FCDB950F10_.wvu.FilterData" localSheetId="0" hidden="1">Лист1!$A$1:$G$1330</definedName>
    <definedName name="Z_6BF99C6E_81F6_4EB8_A047_3F54AEB3EDEA_.wvu.FilterData" localSheetId="0" hidden="1">Лист1!$A$1:$G$1330</definedName>
    <definedName name="Z_6FFC5698_510D_4BD7_AAD8_224192422A67_.wvu.FilterData" localSheetId="0" hidden="1">Лист1!$A$1:$G$1330</definedName>
    <definedName name="Z_71B86A36_C9E9_4291_9AB0_6EA32A1FBB1F_.wvu.FilterData" localSheetId="0" hidden="1">Лист1!$A$8:$G$83</definedName>
    <definedName name="Z_7582577F_78B4_44BC_972B_59FC33CDB106_.wvu.FilterData" localSheetId="0" hidden="1">Лист1!$A$8:$G$83</definedName>
    <definedName name="Z_7582577F_78B4_44BC_972B_59FC33CDB106_.wvu.PrintArea" localSheetId="0" hidden="1">Лист1!$A$1:$F$1322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$443:$447,Лист1!$452:$457,Лист1!$459:$465,Лист1!$475:$475,Лист1!$483:$492,Лист1!$503:$508,Лист1!$523:$536,Лист1!$545:$548,Лист1!$551:$556,Лист1!$562:$577,Лист1!$626:$637,Лист1!$639:$640,Лист1!$643:$657,Лист1!$663:$702,Лист1!$706:$707,Лист1!$710:$711,Лист1!$715:$730,Лист1!$733:$776,Лист1!$779:$779,Лист1!$782:$807,Лист1!$826:$836,Лист1!$837:$841,Лист1!$850:$886,Лист1!$897:$900,Лист1!$905:$906,Лист1!#REF!,Лист1!$929:$929,Лист1!$934:$936,Лист1!$938:$939,Лист1!$942:$987,Лист1!$1000:$1026,Лист1!$1030:$1035,Лист1!$1038:$1039,Лист1!$1048:$1056,Лист1!$1059:$1067,Лист1!$1071:$1074,Лист1!$1079:$1089,Лист1!$1094:$1101,Лист1!$1108:$1114,Лист1!$1175:$1194,Лист1!$1198:$1201,Лист1!$1204:$1207,Лист1!$1211:$1215,Лист1!$1218:$1226,Лист1!$1229:$1254,Лист1!$1257:$1260,Лист1!$1263:$1267,Лист1!$1270:$1281,Лист1!$1285:$1289,Лист1!$1292:$1295,Лист1!$1302:$1321,Лист1!$1326:$1328</definedName>
    <definedName name="Z_75F363F9_0D69_4EE8_9DB9_9384AB0D8C8F_.wvu.FilterData" localSheetId="0" hidden="1">Лист1!$A$1:$G$1330</definedName>
    <definedName name="Z_81C724C3_F9F0_48B8_8A04_5A1FC21A3FAF_.wvu.FilterData" localSheetId="0" hidden="1">Лист1!$A$1:$G$1330</definedName>
    <definedName name="Z_84351553_D1E6_4EE1_9920_444E0BAC9337_.wvu.FilterData" localSheetId="0" hidden="1">Лист1!$A$1:$G$1330</definedName>
    <definedName name="Z_84351553_D1E6_4EE1_9920_444E0BAC9337_.wvu.PrintArea" localSheetId="0" hidden="1">Лист1!$A$1:$F$1323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Лист1!$6:$6,Лист1!$386:$410,Лист1!$1326:$1328</definedName>
    <definedName name="Z_8D6E4F34_C121_4ADA_8268_57A23CDE27A5_.wvu.FilterData" localSheetId="0" hidden="1">Лист1!$A$8:$G$83</definedName>
    <definedName name="Z_95F3893C_B552_4C26_B2CA_C2C6F0018CBB_.wvu.FilterData" localSheetId="0" hidden="1">Лист1!$A$1:$G$1330</definedName>
    <definedName name="Z_96CDAF2D_3789_455C_8DD4_989601D77C34_.wvu.FilterData" localSheetId="0" hidden="1">Лист1!$A$1:$G$1330</definedName>
    <definedName name="Z_98245357_92A0_49EC_A278_A42484F083E3_.wvu.FilterData" localSheetId="0" hidden="1">Лист1!$A$1:$G$1330</definedName>
    <definedName name="Z_9E892D45_E857_45C4_A88F_A471B07FBAAC_.wvu.FilterData" localSheetId="0" hidden="1">Лист1!$A$1:$G$1330</definedName>
    <definedName name="Z_A0BD7774_CACF_40D9_ADCB_30B51C8F5AC6_.wvu.FilterData" localSheetId="0" hidden="1">Лист1!$A$1:$G$1330</definedName>
    <definedName name="Z_A93BA803_0450_4F01_AE54_9B63C1F5C796_.wvu.FilterData" localSheetId="0" hidden="1">Лист1!$A$8:$G$83</definedName>
    <definedName name="Z_AD2FC16A_304B_47E0_8ECD_7913528463FE_.wvu.FilterData" localSheetId="0" hidden="1">Лист1!$A$1:$G$1330</definedName>
    <definedName name="Z_AE69B03D_54EA_40C4_897A_44A9B0D663D5_.wvu.FilterData" localSheetId="0" hidden="1">Лист1!$A$8:$G$83</definedName>
    <definedName name="Z_B4AEBC89_4625_4C09_AA5F_8762C5CF90D2_.wvu.FilterData" localSheetId="0" hidden="1">Лист1!$A$8:$G$83</definedName>
    <definedName name="Z_BBFD32F9_A9EC_47F3_AF12_5A78678E6084_.wvu.FilterData" localSheetId="0" hidden="1">Лист1!$A$1:$G$1330</definedName>
    <definedName name="Z_BDCF4312_7D46_4102_8764_44F7C210C136_.wvu.FilterData" localSheetId="0" hidden="1">Лист1!$A$1:$G$1330</definedName>
    <definedName name="Z_BF042776_F251_4279_902F_54AE6884326F_.wvu.FilterData" localSheetId="0" hidden="1">Лист1!$A$8:$G$83</definedName>
    <definedName name="Z_C0433F86_6D50_4DAD_AF26_049B602C8C8C_.wvu.FilterData" localSheetId="0" hidden="1">Лист1!$A$1:$G$1330</definedName>
    <definedName name="Z_C0433F86_6D50_4DAD_AF26_049B602C8C8C_.wvu.PrintArea" localSheetId="0" hidden="1">Лист1!$A$1:$F$1323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Лист1!$6:$6,Лист1!$1326:$1328</definedName>
    <definedName name="Z_C0DB3AA3_4D24_4B41_87A3_DA8A70815763_.wvu.FilterData" localSheetId="0" hidden="1">Лист1!$A$8:$G$83</definedName>
    <definedName name="Z_C0DB3AA3_4D24_4B41_87A3_DA8A70815763_.wvu.PrintArea" localSheetId="0" hidden="1">Лист1!$A$1:$F$1322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Лист1!$6:$6,Лист1!$1326:$1328</definedName>
    <definedName name="Z_C304F6B8_0D2D_4448_A20C_A061C0372350_.wvu.FilterData" localSheetId="0" hidden="1">Лист1!$A$1:$G$1330</definedName>
    <definedName name="Z_C6024331_E149_433D_9547_6059F0660EF7_.wvu.FilterData" localSheetId="0" hidden="1">Лист1!$D$1:$D$1330</definedName>
    <definedName name="Z_C6024331_E149_433D_9547_6059F0660EF7_.wvu.PrintArea" localSheetId="0" hidden="1">Лист1!$A$1:$F$1323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$56:$103,Лист1!$145:$146,Лист1!$148:$150,Лист1!#REF!,Лист1!$156:$157,Лист1!$166:$166,Лист1!$168:$169,Лист1!$172:$175,Лист1!$179:$181,Лист1!#REF!,Лист1!$241:$245,Лист1!$253:$255,Лист1!#REF!,Лист1!$263:$269,Лист1!$278:$278,Лист1!$281:$281,Лист1!$295:$299,Лист1!$316:$316,Лист1!$343:$346,Лист1!$350:$350,Лист1!$352:$362,Лист1!$364:$374,Лист1!#REF!,Лист1!$376:$383,Лист1!$391:$410,Лист1!$438:$441,Лист1!#REF!,Лист1!$445:$447,Лист1!$452:$457,Лист1!$463:$465,Лист1!$475:$475,Лист1!$479:$479,Лист1!$483:$492,Лист1!$500:$506,Лист1!$519:$522,Лист1!$524:$525,Лист1!$530:$536,Лист1!$545:$548,Лист1!$551:$556,Лист1!$566:$577,Лист1!$626:$637,Лист1!$639:$644,Лист1!$647:$647,Лист1!$650:$657,Лист1!$694:$702,Лист1!$706:$730,Лист1!$733:$735,Лист1!$747:$748,Лист1!$751:$758,Лист1!$767:$776,Лист1!$779:$779,Лист1!$782:$783,Лист1!$786:$796,Лист1!$799:$807,Лист1!$835:$836,Лист1!#REF!,Лист1!#REF!,Лист1!$849:$858,Лист1!$862:$865,Лист1!$869:$877,Лист1!$882:$882,Лист1!$884:$886,Лист1!$888:$896,Лист1!$900:$900,Лист1!$911:$914,Лист1!$921:$923,Лист1!$927:$929,Лист1!$934:$936,Лист1!$938:$943,Лист1!$946:$950,Лист1!$954:$954,Лист1!$959:$972,Лист1!$975:$978,Лист1!$983:$987,Лист1!$1000:$1002,Лист1!$1018:$1020,Лист1!$1025:$1026,Лист1!$1031:$1039,Лист1!$1049:$1056,Лист1!$1059:$1063,Лист1!$1066:$1067,Лист1!$1070:$1074,Лист1!$1079:$1089,Лист1!$1094:$1096,Лист1!$1101:$1101,Лист1!#REF!,Лист1!$1175:$1176,Лист1!$1185:$1186,Лист1!$1189:$1194,Лист1!$1200:$1201,Лист1!$1206:$1207,Лист1!$1215:$1215,Лист1!$1219:$1221,Лист1!$1224:$1226,Лист1!$1230:$1234,Лист1!$1242:$1247,Лист1!$1252:$1254,Лист1!$1259:$1260,Лист1!$1264:$1267,Лист1!$1270:$1270,Лист1!$1278:$1279,Лист1!$1285:$1289,Лист1!$1292:$1295,Лист1!$1302:$1311,Лист1!$1314:$1321,Лист1!$1324:$1328</definedName>
    <definedName name="Z_C81684A6_61ED_4205_AF74_E88ABE089448_.wvu.FilterData" localSheetId="0" hidden="1">Лист1!$A$8:$G$83</definedName>
    <definedName name="Z_CDB48D4D_BA37_44D7_91F4_0B3444EBE2F7_.wvu.FilterData" localSheetId="0" hidden="1">Лист1!$A$1:$G$1330</definedName>
    <definedName name="Z_CE7E3295_8212_47CD_8A03_48CC2539FB31_.wvu.FilterData" localSheetId="0" hidden="1">Лист1!$A$8:$G$83</definedName>
    <definedName name="Z_CE7E3295_8212_47CD_8A03_48CC2539FB31_.wvu.PrintArea" localSheetId="0" hidden="1">Лист1!$A$1:$F$1322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Лист1!$6:$6,Лист1!$1326:$1328</definedName>
    <definedName name="Z_D20B9577_D0EB_4102_A7C2_3947083FCB09_.wvu.FilterData" localSheetId="0" hidden="1">Лист1!$A$1:$G$1330</definedName>
    <definedName name="Z_D2101E4C_4784_4C59_92B8_5305E10BF48D_.wvu.FilterData" localSheetId="0" hidden="1">Лист1!$A$1:$G$1330</definedName>
    <definedName name="Z_D48290BD_F041_4E87_A86A_92DC79D1C4BC_.wvu.FilterData" localSheetId="0" hidden="1">Лист1!$A$1:$G$1330</definedName>
    <definedName name="Z_D48290BD_F041_4E87_A86A_92DC79D1C4BC_.wvu.PrintArea" localSheetId="0" hidden="1">Лист1!$A$1:$F$1322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Лист1!$6:$6,Лист1!$1326:$1328</definedName>
    <definedName name="Z_DBBC9C30_427D_4445_B7F2_7226FB0DCA1D_.wvu.FilterData" localSheetId="0" hidden="1">Лист1!$A$1:$G$1330</definedName>
    <definedName name="Z_DD61B509_A961_4EA4_8EA7_3122B36A98F7_.wvu.FilterData" localSheetId="0" hidden="1">Лист1!$A$1:$G$1330</definedName>
    <definedName name="Z_E16FA0E2_BD42_4700_9756_EA4BA36D05AF_.wvu.FilterData" localSheetId="0" hidden="1">Лист1!$A$8:$G$83</definedName>
    <definedName name="Z_F06167F9_B806_4548_A6DD_11B62893AA8A_.wvu.FilterData" localSheetId="0" hidden="1">Лист1!$A$1:$G$1330</definedName>
    <definedName name="Z_F1424C43_03C0_47F0_9B94_1D371D070BDA_.wvu.FilterData" localSheetId="0" hidden="1">Лист1!$A$1:$G$1330</definedName>
    <definedName name="Z_F50A9206_6AB2_408A_951F_4EEE8F5FAD12_.wvu.FilterData" localSheetId="0" hidden="1">Лист1!$A$8:$G$83</definedName>
    <definedName name="Z_F50A9206_6AB2_408A_951F_4EEE8F5FAD12_.wvu.PrintArea" localSheetId="0" hidden="1">Лист1!$A$1:$F$1322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Лист1!$6:$6,Лист1!$1326:$1328</definedName>
    <definedName name="Z_FA512E41_C4BD_450A_9DE4_09791DF24DE0_.wvu.FilterData" localSheetId="0" hidden="1">Лист1!$A$1:$G$1330</definedName>
    <definedName name="Z_FCF7F1B7_7408_46F6_A57C_275B0DCDA378_.wvu.FilterData" localSheetId="0" hidden="1">Лист1!$A$1:$G$1330</definedName>
    <definedName name="Z_FCF7F1B7_7408_46F6_A57C_275B0DCDA378_.wvu.PrintArea" localSheetId="0" hidden="1">Лист1!$A$1:$F$1322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Лист1!$6:$6,Лист1!$1326:$1328</definedName>
    <definedName name="Z_FDE56866_4EA4_4F23_8438_731D5A8B0DB5_.wvu.FilterData" localSheetId="0" hidden="1">Лист1!$A$8:$G$83</definedName>
    <definedName name="Z_FEE66988_B88F_430C_BC9C_67E21EA3ABFB_.wvu.FilterData" localSheetId="0" hidden="1">Лист1!$A$1:$G$1330</definedName>
    <definedName name="Z_FFE31243_0850_4987_83F4_B67B1BD7DF08_.wvu.FilterData" localSheetId="0" hidden="1">Лист1!$A$1:$G$1330</definedName>
    <definedName name="_xlnm.Print_Titles" localSheetId="0">Лист1!$6:$8</definedName>
    <definedName name="_xlnm.Print_Area" localSheetId="0">Лист1!$A$1:$F$1322</definedName>
  </definedNames>
  <calcPr calcId="145621"/>
  <customWorkbookViews>
    <customWorkbookView name="Мальцева Елена Викторовна - Личное представление" guid="{C0433F86-6D50-4DAD-AF26-049B602C8C8C}" mergeInterval="0" personalView="1" maximized="1" windowWidth="1916" windowHeight="855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1246" i="1" l="1"/>
  <c r="E1178" i="1"/>
  <c r="E926" i="1"/>
  <c r="D761" i="1"/>
  <c r="E528" i="1"/>
  <c r="D502" i="1"/>
  <c r="E465" i="1"/>
  <c r="E388" i="1"/>
  <c r="D913" i="1" l="1"/>
  <c r="D316" i="1"/>
  <c r="E316" i="1"/>
  <c r="C316" i="1"/>
  <c r="D314" i="1"/>
  <c r="E314" i="1"/>
  <c r="C314" i="1"/>
  <c r="D25" i="1" l="1"/>
  <c r="D15" i="1"/>
  <c r="E585" i="1" l="1"/>
  <c r="E910" i="1" l="1"/>
  <c r="D293" i="1" l="1"/>
  <c r="D821" i="1" l="1"/>
  <c r="E821" i="1"/>
  <c r="C821" i="1"/>
  <c r="D113" i="1" l="1"/>
  <c r="D486" i="1" l="1"/>
  <c r="E486" i="1"/>
  <c r="C486" i="1"/>
  <c r="D87" i="1"/>
  <c r="E87" i="1"/>
  <c r="C87" i="1"/>
  <c r="E126" i="1" l="1"/>
  <c r="D1093" i="1" l="1"/>
  <c r="D846" i="1" l="1"/>
  <c r="D1058" i="1" l="1"/>
  <c r="D1070" i="1"/>
  <c r="D1180" i="1" l="1"/>
  <c r="D1127" i="1"/>
  <c r="D597" i="1" l="1"/>
  <c r="E597" i="1"/>
  <c r="C597" i="1"/>
  <c r="D1227" i="1" l="1"/>
  <c r="E1227" i="1"/>
  <c r="C1227" i="1"/>
  <c r="D593" i="1" l="1"/>
  <c r="E593" i="1"/>
  <c r="C593" i="1"/>
  <c r="D595" i="1"/>
  <c r="E595" i="1"/>
  <c r="C595" i="1"/>
  <c r="D601" i="1" l="1"/>
  <c r="E601" i="1"/>
  <c r="C601" i="1"/>
  <c r="D419" i="1"/>
  <c r="C320" i="1"/>
  <c r="C343" i="1"/>
  <c r="C342" i="1" s="1"/>
  <c r="D343" i="1"/>
  <c r="D342" i="1" s="1"/>
  <c r="E343" i="1"/>
  <c r="E342" i="1" s="1"/>
  <c r="C184" i="1"/>
  <c r="E15" i="1"/>
  <c r="C15" i="1"/>
  <c r="D106" i="1"/>
  <c r="E110" i="1"/>
  <c r="E106" i="1" l="1"/>
  <c r="C1021" i="1" l="1"/>
  <c r="D1021" i="1"/>
  <c r="E1021" i="1"/>
  <c r="D500" i="1"/>
  <c r="E500" i="1"/>
  <c r="C500" i="1"/>
  <c r="C448" i="1"/>
  <c r="D448" i="1"/>
  <c r="E448" i="1"/>
  <c r="E308" i="1"/>
  <c r="C161" i="1"/>
  <c r="D82" i="1"/>
  <c r="E82" i="1"/>
  <c r="C82" i="1"/>
  <c r="D931" i="1" l="1"/>
  <c r="E931" i="1"/>
  <c r="C931" i="1"/>
  <c r="D926" i="1"/>
  <c r="C926" i="1"/>
  <c r="C1282" i="1" l="1"/>
  <c r="E1263" i="1"/>
  <c r="E1261" i="1" s="1"/>
  <c r="C1261" i="1"/>
  <c r="D1261" i="1"/>
  <c r="D1256" i="1"/>
  <c r="C1208" i="1"/>
  <c r="C1187" i="1"/>
  <c r="C1177" i="1" l="1"/>
  <c r="D1177" i="1"/>
  <c r="E1177" i="1"/>
  <c r="C1183" i="1"/>
  <c r="D1183" i="1"/>
  <c r="E1183" i="1"/>
  <c r="C1110" i="1"/>
  <c r="D1097" i="1"/>
  <c r="E1097" i="1"/>
  <c r="C1097" i="1"/>
  <c r="D1090" i="1"/>
  <c r="C1076" i="1"/>
  <c r="C1090" i="1"/>
  <c r="E1090" i="1"/>
  <c r="C1040" i="1"/>
  <c r="D358" i="1"/>
  <c r="E358" i="1"/>
  <c r="C358" i="1"/>
  <c r="D611" i="1" l="1"/>
  <c r="D610" i="1" s="1"/>
  <c r="E611" i="1"/>
  <c r="E610" i="1" s="1"/>
  <c r="C611" i="1"/>
  <c r="C610" i="1" s="1"/>
  <c r="D603" i="1"/>
  <c r="D600" i="1" s="1"/>
  <c r="E603" i="1"/>
  <c r="E600" i="1" s="1"/>
  <c r="C603" i="1"/>
  <c r="C600" i="1" s="1"/>
  <c r="C290" i="1" l="1"/>
  <c r="D1014" i="1" l="1"/>
  <c r="E1014" i="1"/>
  <c r="C1014" i="1"/>
  <c r="E1009" i="1"/>
  <c r="E1008" i="1" s="1"/>
  <c r="D1009" i="1"/>
  <c r="D1008" i="1" s="1"/>
  <c r="C1009" i="1"/>
  <c r="C1008" i="1" s="1"/>
  <c r="C854" i="1"/>
  <c r="D854" i="1"/>
  <c r="E854" i="1"/>
  <c r="C460" i="1"/>
  <c r="D460" i="1"/>
  <c r="E460" i="1"/>
  <c r="D1318" i="1" l="1"/>
  <c r="E1318" i="1"/>
  <c r="C1318" i="1"/>
  <c r="D1312" i="1"/>
  <c r="E1312" i="1"/>
  <c r="C1312" i="1"/>
  <c r="D1306" i="1"/>
  <c r="E1306" i="1"/>
  <c r="C1306" i="1"/>
  <c r="C1296" i="1"/>
  <c r="D1296" i="1"/>
  <c r="E1296" i="1"/>
  <c r="D1290" i="1"/>
  <c r="E1290" i="1"/>
  <c r="C1290" i="1"/>
  <c r="D1282" i="1"/>
  <c r="E1282" i="1"/>
  <c r="C1280" i="1"/>
  <c r="D1276" i="1"/>
  <c r="E1276" i="1"/>
  <c r="C1276" i="1"/>
  <c r="D1271" i="1"/>
  <c r="E1271" i="1"/>
  <c r="C1271" i="1"/>
  <c r="D1268" i="1"/>
  <c r="E1268" i="1"/>
  <c r="C1268" i="1"/>
  <c r="D1264" i="1"/>
  <c r="E1264" i="1"/>
  <c r="C1264" i="1"/>
  <c r="D1255" i="1"/>
  <c r="E1255" i="1"/>
  <c r="C1255" i="1"/>
  <c r="C1248" i="1"/>
  <c r="D1248" i="1"/>
  <c r="E1248" i="1"/>
  <c r="D1243" i="1"/>
  <c r="E1243" i="1"/>
  <c r="C1243" i="1"/>
  <c r="D1237" i="1"/>
  <c r="E1237" i="1"/>
  <c r="C1237" i="1"/>
  <c r="D1222" i="1"/>
  <c r="E1222" i="1"/>
  <c r="C1222" i="1"/>
  <c r="D1216" i="1"/>
  <c r="E1216" i="1"/>
  <c r="C1216" i="1"/>
  <c r="D1208" i="1"/>
  <c r="E1208" i="1"/>
  <c r="D1202" i="1"/>
  <c r="E1202" i="1"/>
  <c r="C1202" i="1"/>
  <c r="D1195" i="1"/>
  <c r="E1195" i="1"/>
  <c r="C1195" i="1"/>
  <c r="D1187" i="1"/>
  <c r="E1187" i="1"/>
  <c r="D1115" i="1"/>
  <c r="E1115" i="1"/>
  <c r="C1115" i="1"/>
  <c r="D1110" i="1"/>
  <c r="E1110" i="1"/>
  <c r="D1102" i="1"/>
  <c r="E1102" i="1"/>
  <c r="C1102" i="1"/>
  <c r="D1076" i="1"/>
  <c r="E1076" i="1"/>
  <c r="D1068" i="1"/>
  <c r="E1068" i="1"/>
  <c r="C1068" i="1"/>
  <c r="D1064" i="1"/>
  <c r="E1064" i="1"/>
  <c r="C1064" i="1"/>
  <c r="D1057" i="1"/>
  <c r="E1057" i="1"/>
  <c r="C1057" i="1"/>
  <c r="D1046" i="1"/>
  <c r="E1046" i="1"/>
  <c r="C1046" i="1"/>
  <c r="D1040" i="1"/>
  <c r="E1040" i="1"/>
  <c r="D1036" i="1"/>
  <c r="E1036" i="1"/>
  <c r="C1036" i="1"/>
  <c r="D1028" i="1"/>
  <c r="E1028" i="1"/>
  <c r="C1028" i="1"/>
  <c r="D1018" i="1"/>
  <c r="D1017" i="1" s="1"/>
  <c r="D1016" i="1" s="1"/>
  <c r="E1018" i="1"/>
  <c r="E1017" i="1" s="1"/>
  <c r="E1016" i="1" s="1"/>
  <c r="C1018" i="1"/>
  <c r="C1017" i="1" s="1"/>
  <c r="C1016" i="1" s="1"/>
  <c r="D1004" i="1"/>
  <c r="D1003" i="1" s="1"/>
  <c r="E1004" i="1"/>
  <c r="E1003" i="1" s="1"/>
  <c r="C1004" i="1"/>
  <c r="C1003" i="1" s="1"/>
  <c r="D1001" i="1"/>
  <c r="E1001" i="1"/>
  <c r="C1001" i="1"/>
  <c r="D998" i="1"/>
  <c r="E998" i="1"/>
  <c r="C998" i="1"/>
  <c r="D990" i="1"/>
  <c r="D989" i="1" s="1"/>
  <c r="E990" i="1"/>
  <c r="E989" i="1" s="1"/>
  <c r="C990" i="1"/>
  <c r="C989" i="1" s="1"/>
  <c r="D985" i="1"/>
  <c r="E985" i="1"/>
  <c r="C985" i="1"/>
  <c r="D983" i="1"/>
  <c r="E983" i="1"/>
  <c r="C983" i="1"/>
  <c r="D981" i="1"/>
  <c r="E981" i="1"/>
  <c r="C981" i="1"/>
  <c r="D979" i="1"/>
  <c r="E979" i="1"/>
  <c r="C979" i="1"/>
  <c r="D977" i="1"/>
  <c r="E977" i="1"/>
  <c r="C977" i="1"/>
  <c r="D975" i="1"/>
  <c r="E975" i="1"/>
  <c r="C975" i="1"/>
  <c r="D973" i="1"/>
  <c r="E973" i="1"/>
  <c r="C973" i="1"/>
  <c r="D971" i="1"/>
  <c r="E971" i="1"/>
  <c r="C971" i="1"/>
  <c r="D969" i="1"/>
  <c r="E969" i="1"/>
  <c r="C969" i="1"/>
  <c r="D967" i="1"/>
  <c r="E967" i="1"/>
  <c r="C967" i="1"/>
  <c r="D965" i="1"/>
  <c r="E965" i="1"/>
  <c r="C965" i="1"/>
  <c r="D963" i="1"/>
  <c r="E963" i="1"/>
  <c r="C963" i="1"/>
  <c r="D961" i="1"/>
  <c r="E961" i="1"/>
  <c r="C961" i="1"/>
  <c r="D959" i="1"/>
  <c r="E959" i="1"/>
  <c r="C959" i="1"/>
  <c r="D955" i="1"/>
  <c r="E955" i="1"/>
  <c r="C955" i="1"/>
  <c r="C950" i="1"/>
  <c r="D952" i="1"/>
  <c r="E952" i="1"/>
  <c r="C952" i="1"/>
  <c r="D950" i="1"/>
  <c r="E950" i="1"/>
  <c r="D948" i="1"/>
  <c r="E948" i="1"/>
  <c r="C948" i="1"/>
  <c r="D946" i="1"/>
  <c r="E946" i="1"/>
  <c r="C946" i="1"/>
  <c r="D944" i="1"/>
  <c r="E944" i="1"/>
  <c r="C944" i="1"/>
  <c r="D942" i="1"/>
  <c r="E942" i="1"/>
  <c r="C942" i="1"/>
  <c r="D940" i="1"/>
  <c r="E940" i="1"/>
  <c r="C940" i="1"/>
  <c r="D938" i="1"/>
  <c r="E938" i="1"/>
  <c r="C938" i="1"/>
  <c r="E935" i="1"/>
  <c r="E930" i="1" s="1"/>
  <c r="D935" i="1"/>
  <c r="C935" i="1"/>
  <c r="C930" i="1" s="1"/>
  <c r="E925" i="1"/>
  <c r="C925" i="1"/>
  <c r="D925" i="1"/>
  <c r="D921" i="1"/>
  <c r="E921" i="1"/>
  <c r="C921" i="1"/>
  <c r="D918" i="1"/>
  <c r="E918" i="1"/>
  <c r="C918" i="1"/>
  <c r="C915" i="1"/>
  <c r="C914" i="1" s="1"/>
  <c r="D915" i="1"/>
  <c r="D914" i="1" s="1"/>
  <c r="E915" i="1"/>
  <c r="E914" i="1" s="1"/>
  <c r="D912" i="1"/>
  <c r="D911" i="1" s="1"/>
  <c r="E912" i="1"/>
  <c r="E911" i="1" s="1"/>
  <c r="C912" i="1"/>
  <c r="C911" i="1" s="1"/>
  <c r="D909" i="1"/>
  <c r="D908" i="1" s="1"/>
  <c r="E909" i="1"/>
  <c r="E908" i="1" s="1"/>
  <c r="C909" i="1"/>
  <c r="C908" i="1" s="1"/>
  <c r="E903" i="1"/>
  <c r="E902" i="1" s="1"/>
  <c r="E901" i="1" s="1"/>
  <c r="D903" i="1"/>
  <c r="D902" i="1" s="1"/>
  <c r="D901" i="1" s="1"/>
  <c r="C903" i="1"/>
  <c r="C902" i="1" s="1"/>
  <c r="C901" i="1" s="1"/>
  <c r="C898" i="1"/>
  <c r="C897" i="1" s="1"/>
  <c r="D898" i="1"/>
  <c r="D897" i="1" s="1"/>
  <c r="E898" i="1"/>
  <c r="E897" i="1" s="1"/>
  <c r="D889" i="1"/>
  <c r="D888" i="1" s="1"/>
  <c r="E889" i="1"/>
  <c r="E888" i="1" s="1"/>
  <c r="C889" i="1"/>
  <c r="C888" i="1" s="1"/>
  <c r="D885" i="1"/>
  <c r="D884" i="1" s="1"/>
  <c r="E885" i="1"/>
  <c r="E884" i="1" s="1"/>
  <c r="C885" i="1"/>
  <c r="C884" i="1" s="1"/>
  <c r="D880" i="1"/>
  <c r="D879" i="1" s="1"/>
  <c r="E880" i="1"/>
  <c r="E879" i="1" s="1"/>
  <c r="C880" i="1"/>
  <c r="C879" i="1" s="1"/>
  <c r="E876" i="1"/>
  <c r="D876" i="1"/>
  <c r="C876" i="1"/>
  <c r="D872" i="1"/>
  <c r="E872" i="1"/>
  <c r="C872" i="1"/>
  <c r="D867" i="1"/>
  <c r="D866" i="1" s="1"/>
  <c r="E867" i="1"/>
  <c r="E866" i="1" s="1"/>
  <c r="C867" i="1"/>
  <c r="C866" i="1" s="1"/>
  <c r="D864" i="1"/>
  <c r="D863" i="1" s="1"/>
  <c r="E864" i="1"/>
  <c r="E863" i="1" s="1"/>
  <c r="C864" i="1"/>
  <c r="C863" i="1" s="1"/>
  <c r="D860" i="1"/>
  <c r="D859" i="1" s="1"/>
  <c r="E860" i="1"/>
  <c r="E859" i="1" s="1"/>
  <c r="C860" i="1"/>
  <c r="C859" i="1" s="1"/>
  <c r="D844" i="1"/>
  <c r="D843" i="1" s="1"/>
  <c r="E844" i="1"/>
  <c r="E843" i="1" s="1"/>
  <c r="C844" i="1"/>
  <c r="C843" i="1" s="1"/>
  <c r="D838" i="1"/>
  <c r="D837" i="1" s="1"/>
  <c r="E838" i="1"/>
  <c r="E837" i="1" s="1"/>
  <c r="C838" i="1"/>
  <c r="C837" i="1" s="1"/>
  <c r="D833" i="1"/>
  <c r="D832" i="1" s="1"/>
  <c r="E833" i="1"/>
  <c r="E832" i="1" s="1"/>
  <c r="C833" i="1"/>
  <c r="C832" i="1" s="1"/>
  <c r="D827" i="1"/>
  <c r="D826" i="1" s="1"/>
  <c r="E827" i="1"/>
  <c r="E826" i="1" s="1"/>
  <c r="C827" i="1"/>
  <c r="C826" i="1" s="1"/>
  <c r="D823" i="1"/>
  <c r="E823" i="1"/>
  <c r="C823" i="1"/>
  <c r="D809" i="1"/>
  <c r="E809" i="1"/>
  <c r="E808" i="1" s="1"/>
  <c r="C809" i="1"/>
  <c r="D805" i="1"/>
  <c r="E805" i="1"/>
  <c r="C805" i="1"/>
  <c r="D799" i="1"/>
  <c r="E799" i="1"/>
  <c r="C799" i="1"/>
  <c r="D797" i="1"/>
  <c r="E797" i="1"/>
  <c r="C797" i="1"/>
  <c r="D791" i="1"/>
  <c r="E791" i="1"/>
  <c r="C791" i="1"/>
  <c r="D789" i="1"/>
  <c r="E789" i="1"/>
  <c r="C789" i="1"/>
  <c r="D786" i="1"/>
  <c r="E786" i="1"/>
  <c r="C786" i="1"/>
  <c r="D784" i="1"/>
  <c r="E784" i="1"/>
  <c r="C784" i="1"/>
  <c r="D782" i="1"/>
  <c r="E782" i="1"/>
  <c r="C782" i="1"/>
  <c r="D780" i="1"/>
  <c r="E780" i="1"/>
  <c r="C780" i="1"/>
  <c r="D777" i="1"/>
  <c r="E777" i="1"/>
  <c r="C777" i="1"/>
  <c r="D774" i="1"/>
  <c r="E774" i="1"/>
  <c r="C774" i="1"/>
  <c r="D772" i="1"/>
  <c r="E772" i="1"/>
  <c r="C772" i="1"/>
  <c r="D770" i="1"/>
  <c r="E770" i="1"/>
  <c r="C770" i="1"/>
  <c r="D765" i="1"/>
  <c r="E765" i="1"/>
  <c r="C765" i="1"/>
  <c r="D763" i="1"/>
  <c r="E763" i="1"/>
  <c r="C763" i="1"/>
  <c r="D759" i="1"/>
  <c r="E759" i="1"/>
  <c r="C759" i="1"/>
  <c r="D757" i="1"/>
  <c r="E757" i="1"/>
  <c r="C757" i="1"/>
  <c r="D755" i="1"/>
  <c r="E755" i="1"/>
  <c r="C755" i="1"/>
  <c r="D752" i="1"/>
  <c r="E752" i="1"/>
  <c r="C752" i="1"/>
  <c r="D749" i="1"/>
  <c r="E749" i="1"/>
  <c r="C749" i="1"/>
  <c r="D747" i="1"/>
  <c r="E747" i="1"/>
  <c r="C747" i="1"/>
  <c r="D736" i="1"/>
  <c r="E736" i="1"/>
  <c r="C736" i="1"/>
  <c r="D734" i="1"/>
  <c r="E734" i="1"/>
  <c r="C734" i="1"/>
  <c r="D731" i="1"/>
  <c r="E731" i="1"/>
  <c r="C731" i="1"/>
  <c r="D729" i="1"/>
  <c r="E729" i="1"/>
  <c r="C729" i="1"/>
  <c r="D727" i="1"/>
  <c r="E727" i="1"/>
  <c r="C727" i="1"/>
  <c r="D725" i="1"/>
  <c r="E725" i="1"/>
  <c r="C725" i="1"/>
  <c r="D712" i="1"/>
  <c r="E712" i="1"/>
  <c r="C712" i="1"/>
  <c r="D710" i="1"/>
  <c r="E710" i="1"/>
  <c r="C710" i="1"/>
  <c r="D708" i="1"/>
  <c r="E708" i="1"/>
  <c r="C708" i="1"/>
  <c r="D706" i="1"/>
  <c r="E706" i="1"/>
  <c r="C706" i="1"/>
  <c r="D660" i="1"/>
  <c r="D659" i="1" s="1"/>
  <c r="E660" i="1"/>
  <c r="E659" i="1" s="1"/>
  <c r="C660" i="1"/>
  <c r="C659" i="1" s="1"/>
  <c r="D656" i="1"/>
  <c r="E656" i="1"/>
  <c r="C656" i="1"/>
  <c r="D648" i="1"/>
  <c r="E648" i="1"/>
  <c r="C648" i="1"/>
  <c r="D645" i="1"/>
  <c r="E645" i="1"/>
  <c r="C645" i="1"/>
  <c r="C643" i="1"/>
  <c r="D643" i="1"/>
  <c r="E643" i="1"/>
  <c r="D641" i="1"/>
  <c r="E641" i="1"/>
  <c r="C641" i="1"/>
  <c r="D639" i="1"/>
  <c r="E639" i="1"/>
  <c r="C639" i="1"/>
  <c r="D636" i="1"/>
  <c r="D635" i="1" s="1"/>
  <c r="E636" i="1"/>
  <c r="E635" i="1" s="1"/>
  <c r="C636" i="1"/>
  <c r="C635" i="1" s="1"/>
  <c r="D632" i="1"/>
  <c r="D631" i="1" s="1"/>
  <c r="E632" i="1"/>
  <c r="E631" i="1" s="1"/>
  <c r="C632" i="1"/>
  <c r="C631" i="1" s="1"/>
  <c r="C629" i="1"/>
  <c r="D629" i="1"/>
  <c r="E629" i="1"/>
  <c r="D627" i="1"/>
  <c r="E627" i="1"/>
  <c r="C627" i="1"/>
  <c r="C626" i="1" s="1"/>
  <c r="C621" i="1"/>
  <c r="C620" i="1" s="1"/>
  <c r="D621" i="1"/>
  <c r="D620" i="1" s="1"/>
  <c r="E621" i="1"/>
  <c r="E620" i="1" s="1"/>
  <c r="D617" i="1"/>
  <c r="D616" i="1" s="1"/>
  <c r="E617" i="1"/>
  <c r="E616" i="1" s="1"/>
  <c r="C617" i="1"/>
  <c r="C616" i="1" s="1"/>
  <c r="D607" i="1"/>
  <c r="D606" i="1" s="1"/>
  <c r="D605" i="1" s="1"/>
  <c r="E607" i="1"/>
  <c r="E606" i="1" s="1"/>
  <c r="E605" i="1" s="1"/>
  <c r="C607" i="1"/>
  <c r="C606" i="1" s="1"/>
  <c r="C605" i="1" s="1"/>
  <c r="D592" i="1"/>
  <c r="E592" i="1"/>
  <c r="C592" i="1"/>
  <c r="C808" i="1" l="1"/>
  <c r="D808" i="1"/>
  <c r="E626" i="1"/>
  <c r="E871" i="1"/>
  <c r="E842" i="1" s="1"/>
  <c r="D626" i="1"/>
  <c r="C917" i="1"/>
  <c r="E917" i="1"/>
  <c r="D997" i="1"/>
  <c r="D988" i="1" s="1"/>
  <c r="C871" i="1"/>
  <c r="C842" i="1" s="1"/>
  <c r="C997" i="1"/>
  <c r="C988" i="1" s="1"/>
  <c r="E997" i="1"/>
  <c r="E988" i="1" s="1"/>
  <c r="C887" i="1"/>
  <c r="E937" i="1"/>
  <c r="E924" i="1" s="1"/>
  <c r="E638" i="1"/>
  <c r="E625" i="1" s="1"/>
  <c r="C638" i="1"/>
  <c r="E705" i="1"/>
  <c r="C825" i="1"/>
  <c r="D1013" i="1"/>
  <c r="D1007" i="1" s="1"/>
  <c r="E1013" i="1"/>
  <c r="E1007" i="1" s="1"/>
  <c r="C1013" i="1"/>
  <c r="C1007" i="1" s="1"/>
  <c r="C878" i="1"/>
  <c r="C907" i="1"/>
  <c r="C1027" i="1"/>
  <c r="C937" i="1"/>
  <c r="C924" i="1" s="1"/>
  <c r="D937" i="1"/>
  <c r="D930" i="1"/>
  <c r="D917" i="1"/>
  <c r="D907" i="1" s="1"/>
  <c r="E907" i="1"/>
  <c r="E887" i="1"/>
  <c r="D887" i="1"/>
  <c r="E878" i="1"/>
  <c r="D878" i="1"/>
  <c r="D871" i="1"/>
  <c r="D842" i="1" s="1"/>
  <c r="E825" i="1"/>
  <c r="D825" i="1"/>
  <c r="C705" i="1"/>
  <c r="D705" i="1"/>
  <c r="C615" i="1"/>
  <c r="D638" i="1"/>
  <c r="C625" i="1"/>
  <c r="D615" i="1"/>
  <c r="E615" i="1"/>
  <c r="D579" i="1"/>
  <c r="D578" i="1" s="1"/>
  <c r="D577" i="1" s="1"/>
  <c r="E579" i="1"/>
  <c r="E578" i="1" s="1"/>
  <c r="E577" i="1" s="1"/>
  <c r="C579" i="1"/>
  <c r="C578" i="1" s="1"/>
  <c r="C577" i="1" s="1"/>
  <c r="D625" i="1" l="1"/>
  <c r="D924" i="1"/>
  <c r="D571" i="1"/>
  <c r="D570" i="1" s="1"/>
  <c r="E571" i="1"/>
  <c r="E570" i="1" s="1"/>
  <c r="C571" i="1"/>
  <c r="C570" i="1" s="1"/>
  <c r="C564" i="1"/>
  <c r="C563" i="1" s="1"/>
  <c r="D564" i="1"/>
  <c r="D563" i="1" s="1"/>
  <c r="E564" i="1"/>
  <c r="E563" i="1" s="1"/>
  <c r="C558" i="1"/>
  <c r="C557" i="1" s="1"/>
  <c r="D558" i="1"/>
  <c r="D557" i="1" s="1"/>
  <c r="E558" i="1"/>
  <c r="E557" i="1" s="1"/>
  <c r="D549" i="1"/>
  <c r="E549" i="1"/>
  <c r="C549" i="1"/>
  <c r="D545" i="1"/>
  <c r="E545" i="1"/>
  <c r="C545" i="1"/>
  <c r="D542" i="1"/>
  <c r="E542" i="1"/>
  <c r="C542" i="1"/>
  <c r="D539" i="1"/>
  <c r="E539" i="1"/>
  <c r="C539" i="1"/>
  <c r="D532" i="1"/>
  <c r="D531" i="1" s="1"/>
  <c r="E532" i="1"/>
  <c r="E531" i="1" s="1"/>
  <c r="C532" i="1"/>
  <c r="C531" i="1" s="1"/>
  <c r="D526" i="1"/>
  <c r="E526" i="1"/>
  <c r="C526" i="1"/>
  <c r="D524" i="1"/>
  <c r="E524" i="1"/>
  <c r="C524" i="1"/>
  <c r="D510" i="1"/>
  <c r="D509" i="1" s="1"/>
  <c r="E510" i="1"/>
  <c r="E509" i="1" s="1"/>
  <c r="C510" i="1"/>
  <c r="C509" i="1" s="1"/>
  <c r="D507" i="1"/>
  <c r="D506" i="1" s="1"/>
  <c r="E507" i="1"/>
  <c r="E506" i="1" s="1"/>
  <c r="C507" i="1"/>
  <c r="C506" i="1" s="1"/>
  <c r="D504" i="1"/>
  <c r="E504" i="1"/>
  <c r="C504" i="1"/>
  <c r="D495" i="1"/>
  <c r="E495" i="1"/>
  <c r="C495" i="1"/>
  <c r="D485" i="1"/>
  <c r="E485" i="1"/>
  <c r="C485" i="1"/>
  <c r="D478" i="1"/>
  <c r="D477" i="1" s="1"/>
  <c r="E478" i="1"/>
  <c r="E477" i="1" s="1"/>
  <c r="C478" i="1"/>
  <c r="C477" i="1" s="1"/>
  <c r="D471" i="1"/>
  <c r="D470" i="1" s="1"/>
  <c r="E471" i="1"/>
  <c r="E470" i="1" s="1"/>
  <c r="C471" i="1"/>
  <c r="C470" i="1" s="1"/>
  <c r="D468" i="1"/>
  <c r="D467" i="1" s="1"/>
  <c r="E468" i="1"/>
  <c r="E467" i="1" s="1"/>
  <c r="C468" i="1"/>
  <c r="C467" i="1" s="1"/>
  <c r="D459" i="1"/>
  <c r="E459" i="1"/>
  <c r="C459" i="1"/>
  <c r="D453" i="1"/>
  <c r="D452" i="1" s="1"/>
  <c r="E453" i="1"/>
  <c r="E452" i="1" s="1"/>
  <c r="C453" i="1"/>
  <c r="C452" i="1" s="1"/>
  <c r="D443" i="1"/>
  <c r="E443" i="1"/>
  <c r="E442" i="1" s="1"/>
  <c r="C443" i="1"/>
  <c r="C442" i="1" s="1"/>
  <c r="D416" i="1"/>
  <c r="D415" i="1" s="1"/>
  <c r="E416" i="1"/>
  <c r="E415" i="1" s="1"/>
  <c r="C416" i="1"/>
  <c r="C415" i="1" s="1"/>
  <c r="D412" i="1"/>
  <c r="D411" i="1" s="1"/>
  <c r="E412" i="1"/>
  <c r="E411" i="1" s="1"/>
  <c r="C412" i="1"/>
  <c r="C411" i="1" s="1"/>
  <c r="D385" i="1"/>
  <c r="D384" i="1" s="1"/>
  <c r="E385" i="1"/>
  <c r="E384" i="1" s="1"/>
  <c r="C385" i="1"/>
  <c r="C384" i="1" s="1"/>
  <c r="D382" i="1"/>
  <c r="D381" i="1" s="1"/>
  <c r="E382" i="1"/>
  <c r="E381" i="1" s="1"/>
  <c r="C382" i="1"/>
  <c r="C381" i="1" s="1"/>
  <c r="D377" i="1"/>
  <c r="D376" i="1" s="1"/>
  <c r="E377" i="1"/>
  <c r="E376" i="1" s="1"/>
  <c r="C377" i="1"/>
  <c r="C376" i="1" s="1"/>
  <c r="D368" i="1"/>
  <c r="E368" i="1"/>
  <c r="C368" i="1"/>
  <c r="D366" i="1"/>
  <c r="E366" i="1"/>
  <c r="C366" i="1"/>
  <c r="D364" i="1"/>
  <c r="E364" i="1"/>
  <c r="C364" i="1"/>
  <c r="D361" i="1"/>
  <c r="E361" i="1"/>
  <c r="C361" i="1"/>
  <c r="D356" i="1"/>
  <c r="E356" i="1"/>
  <c r="C356" i="1"/>
  <c r="C353" i="1"/>
  <c r="C352" i="1" s="1"/>
  <c r="D353" i="1"/>
  <c r="D352" i="1" s="1"/>
  <c r="E353" i="1"/>
  <c r="E352" i="1" s="1"/>
  <c r="D348" i="1"/>
  <c r="D347" i="1" s="1"/>
  <c r="E348" i="1"/>
  <c r="E347" i="1" s="1"/>
  <c r="C348" i="1"/>
  <c r="C347" i="1" s="1"/>
  <c r="D320" i="1"/>
  <c r="D319" i="1" s="1"/>
  <c r="E320" i="1"/>
  <c r="E319" i="1" s="1"/>
  <c r="C319" i="1"/>
  <c r="D313" i="1"/>
  <c r="D312" i="1" s="1"/>
  <c r="E313" i="1"/>
  <c r="E312" i="1" s="1"/>
  <c r="C313" i="1"/>
  <c r="C312" i="1" s="1"/>
  <c r="D310" i="1"/>
  <c r="D309" i="1" s="1"/>
  <c r="E310" i="1"/>
  <c r="E309" i="1" s="1"/>
  <c r="C310" i="1"/>
  <c r="C309" i="1" s="1"/>
  <c r="D307" i="1"/>
  <c r="D306" i="1" s="1"/>
  <c r="E307" i="1"/>
  <c r="E306" i="1" s="1"/>
  <c r="C307" i="1"/>
  <c r="C306" i="1" s="1"/>
  <c r="D301" i="1"/>
  <c r="D300" i="1" s="1"/>
  <c r="E301" i="1"/>
  <c r="E300" i="1" s="1"/>
  <c r="C301" i="1"/>
  <c r="C300" i="1" s="1"/>
  <c r="D297" i="1"/>
  <c r="D296" i="1" s="1"/>
  <c r="E297" i="1"/>
  <c r="E296" i="1" s="1"/>
  <c r="C297" i="1"/>
  <c r="C296" i="1" s="1"/>
  <c r="D290" i="1"/>
  <c r="E290" i="1"/>
  <c r="D286" i="1"/>
  <c r="E286" i="1"/>
  <c r="C286" i="1"/>
  <c r="D284" i="1"/>
  <c r="E284" i="1"/>
  <c r="C284" i="1"/>
  <c r="D279" i="1"/>
  <c r="E279" i="1"/>
  <c r="C279" i="1"/>
  <c r="D276" i="1"/>
  <c r="E276" i="1"/>
  <c r="C276" i="1"/>
  <c r="D274" i="1"/>
  <c r="E274" i="1"/>
  <c r="C274" i="1"/>
  <c r="D272" i="1"/>
  <c r="E272" i="1"/>
  <c r="C272" i="1"/>
  <c r="D268" i="1"/>
  <c r="E268" i="1"/>
  <c r="C268" i="1"/>
  <c r="D259" i="1"/>
  <c r="E259" i="1"/>
  <c r="C259" i="1"/>
  <c r="D256" i="1"/>
  <c r="E256" i="1"/>
  <c r="C256" i="1"/>
  <c r="D246" i="1"/>
  <c r="E246" i="1"/>
  <c r="C246" i="1"/>
  <c r="D243" i="1"/>
  <c r="E243" i="1"/>
  <c r="C243" i="1"/>
  <c r="D241" i="1"/>
  <c r="E241" i="1"/>
  <c r="C241" i="1"/>
  <c r="C239" i="1"/>
  <c r="D239" i="1"/>
  <c r="E239" i="1"/>
  <c r="D184" i="1"/>
  <c r="D183" i="1" s="1"/>
  <c r="E184" i="1"/>
  <c r="E183" i="1" s="1"/>
  <c r="C183" i="1"/>
  <c r="D176" i="1"/>
  <c r="E176" i="1"/>
  <c r="C176" i="1"/>
  <c r="D170" i="1"/>
  <c r="E170" i="1"/>
  <c r="C170" i="1"/>
  <c r="D168" i="1"/>
  <c r="E168" i="1"/>
  <c r="C168" i="1"/>
  <c r="D161" i="1"/>
  <c r="E161" i="1"/>
  <c r="D158" i="1"/>
  <c r="E158" i="1"/>
  <c r="C158" i="1"/>
  <c r="D152" i="1"/>
  <c r="E152" i="1"/>
  <c r="C152" i="1"/>
  <c r="D147" i="1"/>
  <c r="E147" i="1"/>
  <c r="E105" i="1" s="1"/>
  <c r="C147" i="1"/>
  <c r="C106" i="1"/>
  <c r="E355" i="1" l="1"/>
  <c r="C538" i="1"/>
  <c r="E538" i="1"/>
  <c r="D258" i="1"/>
  <c r="E494" i="1"/>
  <c r="D494" i="1"/>
  <c r="E258" i="1"/>
  <c r="E544" i="1"/>
  <c r="E151" i="1"/>
  <c r="E523" i="1"/>
  <c r="E493" i="1" s="1"/>
  <c r="C258" i="1"/>
  <c r="E167" i="1"/>
  <c r="D538" i="1"/>
  <c r="E476" i="1"/>
  <c r="C355" i="1"/>
  <c r="C476" i="1"/>
  <c r="C414" i="1"/>
  <c r="D544" i="1"/>
  <c r="C458" i="1"/>
  <c r="C167" i="1"/>
  <c r="D105" i="1"/>
  <c r="C238" i="1"/>
  <c r="E271" i="1"/>
  <c r="E270" i="1" s="1"/>
  <c r="C363" i="1"/>
  <c r="D442" i="1"/>
  <c r="D414" i="1" s="1"/>
  <c r="C494" i="1"/>
  <c r="E562" i="1"/>
  <c r="E283" i="1"/>
  <c r="E282" i="1" s="1"/>
  <c r="C283" i="1"/>
  <c r="C282" i="1" s="1"/>
  <c r="C318" i="1"/>
  <c r="C523" i="1"/>
  <c r="E458" i="1"/>
  <c r="C544" i="1"/>
  <c r="C562" i="1"/>
  <c r="D562" i="1"/>
  <c r="D523" i="1"/>
  <c r="D476" i="1"/>
  <c r="D458" i="1"/>
  <c r="E414" i="1"/>
  <c r="C375" i="1"/>
  <c r="E375" i="1"/>
  <c r="D375" i="1"/>
  <c r="E238" i="1"/>
  <c r="D355" i="1"/>
  <c r="E318" i="1"/>
  <c r="D318" i="1"/>
  <c r="D283" i="1"/>
  <c r="D282" i="1" s="1"/>
  <c r="C271" i="1"/>
  <c r="C270" i="1" s="1"/>
  <c r="D271" i="1"/>
  <c r="D270" i="1" s="1"/>
  <c r="D238" i="1"/>
  <c r="D167" i="1"/>
  <c r="C151" i="1"/>
  <c r="D151" i="1"/>
  <c r="C105" i="1"/>
  <c r="D101" i="1"/>
  <c r="D100" i="1" s="1"/>
  <c r="E101" i="1"/>
  <c r="E100" i="1" s="1"/>
  <c r="C101" i="1"/>
  <c r="C100" i="1" s="1"/>
  <c r="D98" i="1"/>
  <c r="E98" i="1"/>
  <c r="C98" i="1"/>
  <c r="D95" i="1"/>
  <c r="E95" i="1"/>
  <c r="C95" i="1"/>
  <c r="D91" i="1"/>
  <c r="D90" i="1" s="1"/>
  <c r="E91" i="1"/>
  <c r="E90" i="1" s="1"/>
  <c r="C91" i="1"/>
  <c r="C90" i="1" s="1"/>
  <c r="D86" i="1"/>
  <c r="E86" i="1"/>
  <c r="C86" i="1"/>
  <c r="D81" i="1"/>
  <c r="E81" i="1"/>
  <c r="C81" i="1"/>
  <c r="D79" i="1"/>
  <c r="D78" i="1" s="1"/>
  <c r="E79" i="1"/>
  <c r="E78" i="1" s="1"/>
  <c r="C79" i="1"/>
  <c r="C78" i="1" s="1"/>
  <c r="D14" i="1"/>
  <c r="E14" i="1"/>
  <c r="C14" i="1"/>
  <c r="D11" i="1"/>
  <c r="D10" i="1" s="1"/>
  <c r="E11" i="1"/>
  <c r="E10" i="1" s="1"/>
  <c r="C11" i="1"/>
  <c r="C10" i="1" s="1"/>
  <c r="D182" i="1" l="1"/>
  <c r="D493" i="1"/>
  <c r="C537" i="1"/>
  <c r="E182" i="1"/>
  <c r="E537" i="1"/>
  <c r="D537" i="1"/>
  <c r="E104" i="1"/>
  <c r="C94" i="1"/>
  <c r="C9" i="1" s="1"/>
  <c r="C182" i="1"/>
  <c r="C493" i="1"/>
  <c r="E94" i="1"/>
  <c r="E9" i="1" s="1"/>
  <c r="D104" i="1"/>
  <c r="C104" i="1"/>
  <c r="D94" i="1"/>
  <c r="D9" i="1" s="1"/>
  <c r="D1280" i="1" l="1"/>
  <c r="D1027" i="1" s="1"/>
  <c r="E1280" i="1"/>
  <c r="E1027" i="1" s="1"/>
  <c r="D658" i="1" l="1"/>
  <c r="C658" i="1"/>
  <c r="E658" i="1" l="1"/>
  <c r="D363" i="1" l="1"/>
  <c r="D351" i="1" s="1"/>
  <c r="D1322" i="1" s="1"/>
  <c r="E363" i="1" l="1"/>
  <c r="E351" i="1" s="1"/>
  <c r="E1322" i="1" s="1"/>
  <c r="C351" i="1"/>
  <c r="C1322" i="1" s="1"/>
</calcChain>
</file>

<file path=xl/sharedStrings.xml><?xml version="1.0" encoding="utf-8"?>
<sst xmlns="http://schemas.openxmlformats.org/spreadsheetml/2006/main" count="769" uniqueCount="517">
  <si>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</si>
  <si>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</si>
  <si>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</si>
  <si>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</si>
  <si>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</si>
  <si>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</si>
  <si>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</si>
  <si>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</si>
  <si>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</si>
  <si>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</si>
  <si>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</si>
  <si>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</si>
  <si>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</si>
  <si>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</si>
  <si>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</si>
  <si>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</si>
  <si>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</si>
  <si>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</si>
  <si>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</si>
  <si>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</si>
  <si>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</si>
  <si>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</si>
  <si>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</si>
  <si>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</si>
  <si>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</si>
  <si>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</si>
  <si>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</si>
  <si>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Ведомственная целевая программа департамента образования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</si>
  <si>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</si>
  <si>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</si>
  <si>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</si>
  <si>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</si>
  <si>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"Развитие физической культуры и спорта в Ярославской области"</t>
  </si>
  <si>
    <t>Ведомственная целевая программа "Физическая культура и спорт в Ярославской области"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</si>
  <si>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</si>
  <si>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</si>
  <si>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Государственная программа "Охрана окружающей среды в Ярославской области"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</si>
  <si>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</si>
  <si>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</si>
  <si>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</si>
  <si>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16.0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</si>
  <si>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</si>
  <si>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</si>
  <si>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</si>
  <si>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</si>
  <si>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</si>
  <si>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</si>
  <si>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</si>
  <si>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</si>
  <si>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</si>
  <si>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</si>
  <si>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</si>
  <si>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</si>
  <si>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</si>
  <si>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</si>
  <si>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</si>
  <si>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</si>
  <si>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</si>
  <si>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Ведомственная целевая программа "Транспортное обслуживание населения Ярославской области"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</si>
  <si>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</si>
  <si>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</si>
  <si>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12.1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</si>
  <si>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</si>
  <si>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</si>
  <si>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</si>
  <si>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16.4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</si>
  <si>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</si>
  <si>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</si>
  <si>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</si>
  <si>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</si>
  <si>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</si>
  <si>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</si>
  <si>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</si>
  <si>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01.0</t>
  </si>
  <si>
    <t>01.1</t>
  </si>
  <si>
    <t>01.3</t>
  </si>
  <si>
    <t>02.0</t>
  </si>
  <si>
    <t>02.1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</si>
  <si>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</si>
  <si>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</si>
  <si>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</si>
  <si>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</si>
  <si>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</si>
  <si>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</si>
  <si>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</si>
  <si>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</si>
  <si>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</si>
  <si>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11.4</t>
  </si>
  <si>
    <t>12.0</t>
  </si>
  <si>
    <t>12.4</t>
  </si>
  <si>
    <t>13.0</t>
  </si>
  <si>
    <t>13.1</t>
  </si>
  <si>
    <t>14.0</t>
  </si>
  <si>
    <t>14.2</t>
  </si>
  <si>
    <t>14.4</t>
  </si>
  <si>
    <t>14.6</t>
  </si>
  <si>
    <t>15.0</t>
  </si>
  <si>
    <t>15.1</t>
  </si>
  <si>
    <t>15.6</t>
  </si>
  <si>
    <t>22.0</t>
  </si>
  <si>
    <t>23.3</t>
  </si>
  <si>
    <t>23.5</t>
  </si>
  <si>
    <t>24.0</t>
  </si>
  <si>
    <t>24.1</t>
  </si>
  <si>
    <t>50.0</t>
  </si>
  <si>
    <t>Приложение 3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</si>
  <si>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</si>
  <si>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</si>
  <si>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</si>
  <si>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</si>
  <si>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</si>
  <si>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</si>
  <si>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</si>
  <si>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</si>
  <si>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</si>
  <si>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</si>
  <si>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15.3</t>
  </si>
  <si>
    <t>24.2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</si>
  <si>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</si>
  <si>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Ведомственная целевая программа департамента строительства Ярославской области</t>
  </si>
  <si>
    <t>Ведомственная целевая программа "Реализация государственной молодежной политики в Ярославской области"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</si>
  <si>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</si>
  <si>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</si>
  <si>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</si>
  <si>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</si>
  <si>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</si>
  <si>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</si>
  <si>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</si>
  <si>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</si>
  <si>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</si>
  <si>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</si>
  <si>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</si>
  <si>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</si>
  <si>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Ведомственная целевая программа департамента государственного жилищного надзора Ярославской области</t>
  </si>
  <si>
    <t>931 Департамент государственного жилищного надзора ЯО</t>
  </si>
  <si>
    <t>14.8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</si>
  <si>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</si>
  <si>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</si>
  <si>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</si>
  <si>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</si>
  <si>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</si>
  <si>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</si>
  <si>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</si>
  <si>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01.И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</si>
  <si>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</si>
  <si>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02.7</t>
  </si>
  <si>
    <t>Региональная целевая программа "Образование в Ярославской области"</t>
  </si>
  <si>
    <t>02.8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</si>
  <si>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</si>
  <si>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</si>
  <si>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</si>
  <si>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11.7</t>
  </si>
  <si>
    <t>Ведомственная целевая программа департамента охраны объектов культурного наследия Ярославской области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</si>
  <si>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</si>
  <si>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</si>
  <si>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</si>
  <si>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</si>
  <si>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</si>
  <si>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</si>
  <si>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</si>
  <si>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</si>
  <si>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</si>
  <si>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16.5</t>
  </si>
  <si>
    <t>Региональная целевая программа "Повышение производительности труда в Ярославской области"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</si>
  <si>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</si>
  <si>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</si>
  <si>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</si>
  <si>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</si>
  <si>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</si>
  <si>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</si>
  <si>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</si>
  <si>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Ведомственная целевая программа департамента инвестиций и промышленности Ярославской области</t>
  </si>
  <si>
    <t>01.7</t>
  </si>
  <si>
    <t>Региональная целевая программа "Борьба с сердечно-сосудистыми заболеваниями"</t>
  </si>
  <si>
    <t>01.8</t>
  </si>
  <si>
    <t>Региональная целевая программа "Борьба с онкологическими заболеваниями"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</si>
  <si>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</si>
  <si>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</si>
  <si>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13.3</t>
  </si>
  <si>
    <t>10.2</t>
  </si>
  <si>
    <t>949 Инспекция административно-технического надзора ЯО</t>
  </si>
  <si>
    <t>Региональная целевая программа "Развитие субъектов малого и среднего предпринимательства Ярославской области"</t>
  </si>
  <si>
    <t>39.3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</si>
  <si>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</si>
  <si>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</si>
  <si>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</si>
  <si>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</si>
  <si>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</si>
  <si>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</si>
  <si>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</si>
  <si>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</si>
  <si>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</si>
  <si>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01.П</t>
  </si>
  <si>
    <t>Региональная программа "Модернизация первичного звена здравоохранения Ярославской области"</t>
  </si>
  <si>
    <t>Государственная программа "Развитие образования в Ярославской области"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</si>
  <si>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</si>
  <si>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</si>
  <si>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</si>
  <si>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</si>
  <si>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</si>
  <si>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</si>
  <si>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</si>
  <si>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</si>
  <si>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</si>
  <si>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</si>
  <si>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>Региональная целевая программа "Развитие культуры и искусства в Ярославской области"</t>
  </si>
  <si>
    <t>Подпрограмма "Развитие водохозяйственного комплекса Ярославской области"</t>
  </si>
  <si>
    <t>Региональная целевая программа "Создание условий для занятий физической культурой и спортом в Ярославской области"</t>
  </si>
  <si>
    <t>Государственная программа "Обеспечение качественными коммунальными услугами населения Ярославской области"</t>
  </si>
  <si>
    <t>Региональная программа "Развитие водоснабжения и водоотведения Ярославской области"</t>
  </si>
  <si>
    <t>Государственная программа "Экономическое развитие и инновационная экономика в Ярославской области"</t>
  </si>
  <si>
    <t>Подпрограмма "Стимулирование инвестиционной деятельности в Ярославской области"</t>
  </si>
  <si>
    <t>Государственная программа "Развитие промышленности в Ярославской области и повышение ее конкурентоспособности"</t>
  </si>
  <si>
    <t>Подпрограмма "Развитие промышленности Ярославской области и повышение ее конкурентоспособности"</t>
  </si>
  <si>
    <t>17.0</t>
  </si>
  <si>
    <t>17.1</t>
  </si>
  <si>
    <t>Государственная программа "Развитие транспортного комплекса в Ярославской области"</t>
  </si>
  <si>
    <t>Подпрограмма "Развитие транспортной системы Ярославской области"</t>
  </si>
  <si>
    <t>17.2</t>
  </si>
  <si>
    <t>18.0</t>
  </si>
  <si>
    <t>18.1</t>
  </si>
  <si>
    <t>Государственная программа "Развитие туризма и отдыха в Ярославской области"</t>
  </si>
  <si>
    <t>Подпрограмма "Комплексное развитие туристической отрасли в Ярославской области"</t>
  </si>
  <si>
    <t>21.0</t>
  </si>
  <si>
    <t>21.1</t>
  </si>
  <si>
    <t>21.2</t>
  </si>
  <si>
    <t>Государственная программа "Развитие молодежной политики и патриотическое воспитание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</si>
  <si>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</si>
  <si>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</si>
  <si>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</si>
  <si>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</si>
  <si>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</si>
  <si>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</si>
  <si>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</si>
  <si>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</si>
  <si>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</si>
  <si>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</si>
  <si>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</si>
  <si>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</si>
  <si>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</si>
  <si>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</si>
  <si>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</si>
  <si>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</si>
  <si>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</si>
  <si>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</si>
  <si>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</si>
  <si>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</si>
  <si>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</si>
  <si>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</si>
  <si>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</si>
  <si>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</si>
  <si>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</si>
  <si>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</si>
  <si>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14.3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</si>
  <si>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</si>
  <si>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</si>
  <si>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</si>
  <si>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>12.6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</si>
  <si>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</si>
  <si>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>Региональная целевая программа "Содействие занятости – создание условий дошкольного образования для детей в Ярославской области"</t>
  </si>
  <si>
    <t>Подпрограмма "Патриотическое воспитание граждан Российской Федерации, проживающих на территории Ярославской области"</t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</si>
  <si>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</si>
  <si>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</si>
  <si>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</si>
  <si>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</si>
  <si>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Региональная программа капитального ремонта общего имущества в многоквартирных домах Ярославской области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</si>
  <si>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</si>
  <si>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</si>
  <si>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</si>
  <si>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</si>
  <si>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908 Департамент жилищно-коммунального хозяйства ЯО</t>
  </si>
  <si>
    <t>941 Департамент инвестиций, промышленности и внешнеэкономической деятельности ЯО</t>
  </si>
  <si>
    <t>966 Департамент регулирования тарифов ЯО</t>
  </si>
  <si>
    <t>Мероприятия по организации работ по адаптации к изменениям климата</t>
  </si>
  <si>
    <t xml:space="preserve">Мероприятия по проведению кадастровых работ для обеспечения актуальной информацией о состоянии региональных особоохраняемых природных территорий </t>
  </si>
  <si>
    <t>Мероприятия по разработке территориального охотустройства в целях планирования в облоасти охоты и сохранения охотничьих ресурсов</t>
  </si>
  <si>
    <t>Мероприятия по установлению границ зон затопления подтопления на территории Ярославской области</t>
  </si>
  <si>
    <t>Субсидия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</si>
  <si>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на поддержку племенного животноводства</t>
  </si>
  <si>
    <t>Субсидии на развитие семеноводства</t>
  </si>
  <si>
    <t>Субсидии на возмещение производителям зерновых культур части затрат на производство и реализацию зерновых культур, за счет средств резервного фонда Правительства Российской Федерации</t>
  </si>
  <si>
    <t>Субсидии на возмещение части прямых понесенных затрат на создание и модернизацию объектов АПК, а также на приобретение техники и оборудования</t>
  </si>
  <si>
    <t>Субсидии на проведение гидромелиоративных, культуртехнических, агролесомелиоративных  и и фитомелиоративных мероприятий</t>
  </si>
  <si>
    <t>Мероприятия, направленные на увеличение площади лесовосстановления</t>
  </si>
  <si>
    <t>43.0</t>
  </si>
  <si>
    <t>Государственная программа "Развитие государственной ветеринарной службы Ярославской области"</t>
  </si>
  <si>
    <t>43.1</t>
  </si>
  <si>
    <t>43.2</t>
  </si>
  <si>
    <t>Субсидия на проведение мероприятий по улучшению жилищных условий граждан, проживающих в сельской местности</t>
  </si>
  <si>
    <t>Субвенция на оплату жилищно-коммунальных услуг отдельным категориям граждан</t>
  </si>
  <si>
    <t>Улучшение жилищных условий многодетных семей, воспитывающих восемь и более детей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</si>
  <si>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</si>
  <si>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формирование современной городской среды</t>
  </si>
  <si>
    <t>Субсидия на компенсацию выпадающих доходов ресурсоснабжающих организаций</t>
  </si>
  <si>
    <t>Субвенция на освобождение от оплаты стоимости проезда детей из многодетных семей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</si>
  <si>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</si>
  <si>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 xml:space="preserve"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</t>
  </si>
  <si>
    <t>Субсидии на возмещение недополученных доходов, связанных с организацией регулярных пассажирских авиаперевозок</t>
  </si>
  <si>
    <t>Осуществление перевозок пассажиров внутренним водным транспортом общего пользования по местным и пригородным маршрутам</t>
  </si>
  <si>
    <t>Субсидии государственному бюджетному учреждению Ярославской области "Яроблтранском"</t>
  </si>
  <si>
    <t>Осуществление регулярных перевозок пассажиров и багажа городским наземным электрическим транспортом</t>
  </si>
  <si>
    <t>Осуществление регулярных перевозок пассажиров и багажа автомобильным транспортом по регулируемым тарифам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</si>
  <si>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</si>
  <si>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Предоставление субсидий бюджетным, автономным учреждениям и иным некоммерческим организациям</t>
  </si>
  <si>
    <t>Иные закупки товаров, работ и услуг для обеспечения государственных (муниципальных) нужд</t>
  </si>
  <si>
    <t>Бюджетные инвестиции</t>
  </si>
  <si>
    <t>17.3</t>
  </si>
  <si>
    <t xml:space="preserve">Подпрограмма"Развитие рынка газомоторного топлива в Ярославской области"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</si>
  <si>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</si>
  <si>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Закупка товаров, работ и услуг для обеспечения государственных (муниципальных) нужд </t>
  </si>
  <si>
    <t>18.2</t>
  </si>
  <si>
    <t>Региональная целевая программа "Туризм в Ярославской области"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</si>
  <si>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</si>
  <si>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</si>
  <si>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Уменьшение ассигнований в связи с экономией от закупочных процедур</t>
  </si>
  <si>
    <t>Увеличение ассигнований на обеспечение деятельности ГБУ ЯО "ПСС" на государственное задание  7 700,0 тыс. руб. - коммунальные услуги;  2 200,0 тыс. руб. - ГСМ; 2400,0 тыс. руб. - строительные материалы, 4000,0 0 тыс.руб. канцтовары, хозтовары, запчасти, шины. аккумуляторы, 1400,0 тыс.руб. - обучение водолазов, пожарных, специалистов ГЗДС, СОУТ</t>
  </si>
  <si>
    <t>Увеличение ассигнований в соответствии с постановлением Администрации Ярославской области от  14.07.2005 №167 «О резерве материальных ресурсов Ярославской области для ликвидации чрезвычайных ситуаций межмуниципального и регионального характера" для создания резерва материальных запасов требуется закупить, с последующей закладкой на хранение, следующие имущество:  4 надувных лодок, 8 лодочных моторов, 48 спасательных жилетов, 4 комплекта гидравлического аварийно-спасательного инструмента. На закупку имущества необходимо 3 828 тыс. руб.</t>
  </si>
  <si>
    <t>Увеличение ассигнований в  соответствии с постановлением Администрации Ярославской области от 18.07.2011 №542-п «О создаваемых в целях гражданской обороны запасов материально-технических, продовольственных, медицинских и иных средств, накапливаемых органами исполнительной власти Ярославской области» для создания резерва материальных запасов требуется закупить, с последующей закладкой на хранение, следующие имущество:  5 надувных лодок, 5 лодочных моторов, водолазное снаряжение 5 комплектов, 200 спасательных жилетов, 20 спасательных кругов, 50 спасательных веревок, 5 воздушных дыхательных аппаратов. На закупку имущества необходимо 2 131,0 тыс. руб.</t>
  </si>
  <si>
    <t>Уменьшение ассигнований в связи с отсутствием потребности</t>
  </si>
  <si>
    <t>Повышение квалификации государственных гражданских и муниципальных служащих области в сфере противодействия коррупции</t>
  </si>
  <si>
    <t xml:space="preserve">Увеличение ассигнований в связи с фактической выплатой компенсации в размере четырехмесячного денежного содержания при сокращении </t>
  </si>
  <si>
    <t>Увеличение ассигнований на оплату исполнительных листов</t>
  </si>
  <si>
    <t>Уменьшение ассигнований на командировочные расходы в связи с отсутствием потребности</t>
  </si>
  <si>
    <t>Уменьшение ассигнований в связи с уточнением потребности, а также в связи с экономией, образовавшейся в результате проведения конкурсных процедур</t>
  </si>
  <si>
    <t>Уменьшение ассигнований в связи с уточнением потребности при применении пониженных ставок по взносам страхования при достижении максимального размера базы по взносам на страхование при их начислении на оплату труда</t>
  </si>
  <si>
    <t>оплата труда</t>
  </si>
  <si>
    <t>ГКУ ЯО "Транспортная служба"</t>
  </si>
  <si>
    <t>приобретение ГСМ</t>
  </si>
  <si>
    <t>приобретение основных средств</t>
  </si>
  <si>
    <t>Уменьшение ассигнований в связи с отсутствием потребности по найму жилья</t>
  </si>
  <si>
    <t>Увеличение ассигнований на оплату по исполнительному листу</t>
  </si>
  <si>
    <t>Строительство медицинских организаций Ярославской области</t>
  </si>
  <si>
    <t xml:space="preserve">Реализация мероприятий по новому строительству и реконструкции медицинских организаций для оказания специализированной и высокотехнологичной онкологической помощи за счет средств резервного фонда Правительства Российской Федерации 
</t>
  </si>
  <si>
    <t xml:space="preserve">Реализация мероприятий по строительству медицинских организаций Ярославской области 
</t>
  </si>
  <si>
    <t>01.Д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</si>
  <si>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</si>
  <si>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Реализация мероприятий по строительству и реконструкции медицинских организаций для оказания специализированной помощи детям</t>
  </si>
  <si>
    <t>Реализация мероприятий по строительству медицинских организаций Ярославской области</t>
  </si>
  <si>
    <t>Субсидия на создание новых мест в общеобразовательных организациях, расположенных в сельской местности и поселках городского типа Ярославской области</t>
  </si>
  <si>
    <t>Субсидия на создание новых мест в общеобразовательных организациях, расположенных в сельской местности и поселках городского типа Ярославской области, за счет средств областного бюджета</t>
  </si>
  <si>
    <t>Реализация мероприятий по созданию новых мест в общеобразовательных организациях Ярославской области за счет средств областного бюджета</t>
  </si>
  <si>
    <t>Субсидия на реализацию мероприятий по строительству объектов инфраструктуры общего образования в Ярославской области за счет средств областного бюджета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</si>
  <si>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</si>
  <si>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</si>
  <si>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</si>
  <si>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Реализация мероприятий по стимулированию программ развития жилищного строительства за счет средств областного бюджета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</si>
  <si>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</si>
  <si>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Реализация мероприятий по строительству и реконструкции объектов водоснабжения и водоотведения</t>
  </si>
  <si>
    <t>Субсидия на реализацию мероприятий по строительству и реконструкции объектов теплоснабжения</t>
  </si>
  <si>
    <t>Субсидия на реализацию мероприятий по строительству объектов газификации</t>
  </si>
  <si>
    <t>Реализация мероприятий по строительству дебаркадера (в том числе проектные работы)</t>
  </si>
  <si>
    <t>Субсидия на обеспечение комплексного развития сельских территорий (строительство социальных объектов)</t>
  </si>
  <si>
    <t>Субсидия на строительство объектов коммунально-бытового обслуживания на сельских территориях и сельских агломерациях</t>
  </si>
  <si>
    <t>Субсидия на проведение ремонта и обслуживание высокотехнологичного или дорогостоящего медицинского оборудования, вышедшего из строя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</si>
  <si>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</si>
  <si>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</si>
  <si>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Публичные нормативные социальные выплаты гражданам</t>
  </si>
  <si>
    <t>Обеспечение деятельности учреждений, подведомственных учредителю в сфере образования</t>
  </si>
  <si>
    <t>Государственная поддержка в сфере образования</t>
  </si>
  <si>
    <t xml:space="preserve">Уменьшение ассигнований в связи с экономией по результатам конкурсных процедур
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</si>
  <si>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</si>
  <si>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</si>
  <si>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Субвенция на организацию питания обучающихся образовательных организаций</t>
  </si>
  <si>
    <t>Субвенция на государственную поддержку опеки и попечительства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</si>
  <si>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</si>
  <si>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</si>
  <si>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мероприятий по подготовке и проведению Всероссийского форума профессиональной ориентации "ПроеКТОриЯ"</t>
  </si>
  <si>
    <t>Увеличение ассигнований на проведение Всероссийского форума профессиональной ориентации "ПроеКТОриЯ" в соответствии с распоряжением Правительства РФ от 22.08.2022 № 2374-р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</si>
  <si>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</si>
  <si>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</si>
  <si>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Субвенция бюджету Пенсионного фонда РФ на осуществление ежемесячной денежной выплаты на ребенка в возрасте от 8 до 17 лет</t>
  </si>
  <si>
    <t>Прочие учреждения в сфере социальной политики (ГКУ ЯО "ЕЦСВ ЯО")</t>
  </si>
  <si>
    <t>Социальная поддержка Героев Советского Союза, Героев Российской Федерации и полных кавалеров ордена Славы за счет средств Пенсионного фонда Российской Федерации</t>
  </si>
  <si>
    <t>Субвенция на компенсацию части расходов на приобретение путевки в организации отдыха детей и их оздоровления</t>
  </si>
  <si>
    <t>Капитальный ремонт муниципальных библиотек</t>
  </si>
  <si>
    <t>903 Департамент образования</t>
  </si>
  <si>
    <t>Уменьшение расходов на проведение выборов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</si>
  <si>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</si>
  <si>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Резервный фонд</t>
  </si>
  <si>
    <t>01.Б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</si>
  <si>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</si>
  <si>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Мероприятия, направленные на предоставление дополнительных мер социальной поддержки медицинским работникам</t>
  </si>
  <si>
    <t>Реализация мероприятий по созданию и организации работы единой службы оперативной помощи гражданам по номеру "122"</t>
  </si>
  <si>
    <t>Уменьшение ассигнований в связи с отсутствием потребности на софинансирование реализации мероприятия автономной некоммерческой организации «Агентство социальной поддержки семьи и защиты семейных ценностей «Моя семья»</t>
  </si>
  <si>
    <t>Центральный аппарат</t>
  </si>
  <si>
    <t>Мероприятия по проведению экспертизы результатов, предусмотренных государственными контрактами</t>
  </si>
  <si>
    <t>Реализация мероприятий по обучению водителей категории "Д"</t>
  </si>
  <si>
    <t>Реализация мероприятий по строительству дошкольных образовательных организаций за счет средств областного бюджета</t>
  </si>
  <si>
    <t>Субсидия на приобретение основных средств (мебели) для ФАП в целях реализации РП "Модернизация первичного звена здравоохранения ЯО"</t>
  </si>
  <si>
    <t>Уменьшение ассигнований в связи с отсутствием фактической потребности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</si>
  <si>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</si>
  <si>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на реализацию отдельных мероприятий государственной программы Российской Федерации "Развитие здравоохранения" (единовременные компенсационные выплаты медицинским работникам)</t>
  </si>
  <si>
    <t>Информационные технологии и управление развитием отрасли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</si>
  <si>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</si>
  <si>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 xml:space="preserve">Текущее содержание центров занятости населения                                          </t>
  </si>
  <si>
    <t>Уменьшение ассигнований в связи с расторжением соглашения о предоставлении субсидии из федерального бюджета</t>
  </si>
  <si>
    <t xml:space="preserve">Информация по предлагаемым изменениям в Закон Ярославской области 
"Об областном бюджете на 2022 год и на плановый период 2023 и 2024 годов" 
</t>
  </si>
  <si>
    <t>Уменьшение бюджетных ассигнований в связи с отсутсвием потребности</t>
  </si>
  <si>
    <t xml:space="preserve">Субсидия на приобретение оборудования </t>
  </si>
  <si>
    <t>Субсидия на капитальный ремонт в рамках ВЦП</t>
  </si>
  <si>
    <t>Увеличение ассигнований на устранение нарушений по антитеррористической защищенности (ограждение территории)  ГПОУ ЯО "Ярославский медицинский колледж"</t>
  </si>
  <si>
    <t>Субсидия на приобретение и установку системы оповещения работников и посетителей объекта о безопасности и беспрепятственной эвакуации их из здания</t>
  </si>
  <si>
    <t>Реализация мероприятий по организации архитектурно-художественной подсветки объектов</t>
  </si>
  <si>
    <t xml:space="preserve">Увеличение ассигнований на оплату исполнительного листа
</t>
  </si>
  <si>
    <t>Увеличение ассигнований на развитие заправочной инфраструктуры компримированного природного газа</t>
  </si>
  <si>
    <t>Увеличение ассигнований в целях обеспечения уровня софинансирования с федеральным бюджетом</t>
  </si>
  <si>
    <t>Пояснения</t>
  </si>
  <si>
    <t>Увеличение ассигнований на ремонт кровли ГБУЗ ЯО "Областной перинатальный центр"</t>
  </si>
  <si>
    <t>Увеличение ассигнований на приобретение оборудования для фельдшерско-акушерских пунктов</t>
  </si>
  <si>
    <t xml:space="preserve">Увеличение ассигнований на закупку аппаратно-программного комплекса для дистанционной передачи в центр компетенции и анализа функциональных показателей здоровья 
Аналогичные изменения произвести в 2023 году в сумме 9 000 тыс. руб.  </t>
  </si>
  <si>
    <t xml:space="preserve">Увеличение ассигнований на строительство хирургического корпуса с инженерными коммуникациями и сооружениями ГБУЗ ЯО "Областная клиническая онкологическая больница" г. Ярославль за счет средств резервного фонда Правительства Российской Федерации </t>
  </si>
  <si>
    <t xml:space="preserve">Уменьшение ассигнований в связи с уточнением потребности  по областным средствам на строительство хирургического корпуса с инженерными коммуникациями и сооружениями ГБУЗ ЯО "Областная клиническая онкологическая больница" г.Ярославль </t>
  </si>
  <si>
    <t xml:space="preserve">Уменьшение ассигнований на социальные выплаты медицинским работникам на приобретение жилья в связи с заявительным характером
</t>
  </si>
  <si>
    <t xml:space="preserve">Уменьшение ассигнований на единовременные компенсационные выплаты медицинским работникам в соответствии с распоряжением Правительства Российской Федерации от 03.11.2022 № 3330-р </t>
  </si>
  <si>
    <t>Уменьшение ассигнований  по строительству стационарного корпуса ГБУЗ ЯО "Областная детская клиническая больница" г. Ярославль в связи с переносом работ на 2023 год.
Увеличение ассигнований в 2023 году в сумме 141 657,6 тыс.руб. на строительство стационарного корпуса ГБУЗ ЯО "Областная детская клиническая больница" г. Ярославль</t>
  </si>
  <si>
    <t>Увеличение ассигнований на приобретение оборудования и проведения капитального ремонта медицинских организаций в рамках регионального проекта "Модернизация первичного звена здравоохранения Ярославской области"</t>
  </si>
  <si>
    <t>Уменьшение ассигнований в соответствии с дополнительным соглашением с Министерством просвещения Российской Федерации от 27.10.2022 № 073-17-2022-214/3</t>
  </si>
  <si>
    <t xml:space="preserve">Увеличение ассигнований в целях реализации мероприятий федерального проекта "Молодые профессионалы" для ГПОУ ЯО "Заволжский политехнический колледж" на технологическое присоединение энергопринимающих устройств (нового оборудования) для электроснабжения зданий колледжа </t>
  </si>
  <si>
    <t>Уменьшение ассигнований в связи с экономией средств в результате проведения конкурсных процедур</t>
  </si>
  <si>
    <t>Уменьшение ассигнований по итогам конкурсного отбора на получение грантов</t>
  </si>
  <si>
    <t>Уменьшение ассигнований на строительство школы на 140 мест, Рыбинский район, Глебовское сельское поселение, село Погорелка в связи с переносом срока ввода объекта в эксплуатацию на 2023 год.
Увеличение ассигнований в 2023 году в сумме 85 000,0 тыс.руб. на строительство школы на 140 мест, Рыбинский район, село Погорелка</t>
  </si>
  <si>
    <t>Уменьшение ассигнований на строительство МОУ Вощажниковская школа на 240 мест, Борисоглебский МР в связи с переносом срока ввода объекта в эксплуатацию на 2023 год.
Увеличение ассигнований в 2023 году в сумме 38 765,42 тыс.руб. на строительство МОУ Вощажниковская школа на 240 мест, Борисоглебский МР</t>
  </si>
  <si>
    <t xml:space="preserve">Уменьшение ассигнований  в соответствии с распоряжением Правительства Российской Федерации от 26.10.2022 № 3168-р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</si>
  <si>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Увеличение ассигнований на осуществление ежемесячной денежной выплаты на ребенка в возрасте от 8 до 17 лет в связи с уточнением потребности и численности получателей</t>
  </si>
  <si>
    <t>Увеличение ассигнований на осуществление ежегодной денежной выплаты лицам, награжденным нагрудным знаком "Почетный донор России", в связи с увеличением численности получателей</t>
  </si>
  <si>
    <t xml:space="preserve">Увеличение ассигнований на осуществление ежемесячной денежной выплаты на ребенка в возрасте от трех до семи лет включительно в связи с индексацией величины прожиточного минимума на 10% с 1 июня 2022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</si>
  <si>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в соответствии с постановлениями Правления Пенсионного Фонда  Российской Федерации от 23.09.2022 №198п, от 24.10.2022 № 230п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</si>
  <si>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ассигнований в связи с увеличением количества приобретенных путевок в организации отдыха и оздоровления детей 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</si>
  <si>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за счет средств резервного фонда Правительства Российской Федерации </t>
  </si>
  <si>
    <t xml:space="preserve"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</t>
  </si>
  <si>
    <t xml:space="preserve">Увеличение ассигнований в 2023 году в сумме 3 358,954 тыс. руб. для софинансирования с федеральным бюджетом на мероприятия по созданию комфортной городской среды
</t>
  </si>
  <si>
    <t xml:space="preserve">Уменьшение ассигнований на мероприятия, направленные на снижение напряженности на рынке труда субъектов Российской Федерации, за счет средств резервного фонда Правительства Российской Федерации и областных средств 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</si>
  <si>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</si>
  <si>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Уменьшение ассигнований на выплаты неработающим пенсионерам ко дню пожилого человека в связи с уменьшением количества получателей</t>
  </si>
  <si>
    <t>Увеличение ассигнований на коммунальные услуги и охрану имущественного комплекса в связи с передачей Переславскому музею-заповеднику  площадей АО "Завод ЛИТ"</t>
  </si>
  <si>
    <t>Уменьшение ассигнований в связи с расторжением контракта на разработку проектно-сметной документации по строительству учебного корпуса с инженерными сетями Ярославского художественного училища, г. Ярославль, ул. Большая Федоровская</t>
  </si>
  <si>
    <t>Уменьшение ассигнований в 2023 году в сумме 4 196,128 тыс.руб. в связи с экономией средств в результате проведения конкурсных процедур</t>
  </si>
  <si>
    <t>Уменьшение ассигнований в 2023 году в сумме 40 600 тыс. руб. в связи с экономией средств в результате проведения конкурсных процедур</t>
  </si>
  <si>
    <t>Увеличение ассигнований в соответствии с распоряжением Правительства Российской Федерации от 01.10.2022 № 2885-р</t>
  </si>
  <si>
    <t>Уменьшение ассигнований на разработку проектно-сметной документации на строительство водозабора и очистных сооружений водоснабжения в с. Брейтово, Брейтовский МР в связи с переносом срока исполнения работ на 2023 год.
Увеличение ассигнований в 2023 году в  сумме 2 446,436 тыс. руб. на разработку проектно-сметной документации на строительство водозабора и очистных сооружений водоснабжения в с. Брейтово, Брейтовский МР</t>
  </si>
  <si>
    <t xml:space="preserve">Увеличение ассигнований на оплату по исполнительному листу </t>
  </si>
  <si>
    <t>Увеличение ассигнований по субвенции на освобождение от оплаты стоимости проезда детей из многодетных семей</t>
  </si>
  <si>
    <t>Увеличение ассигнований по субсидии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 в связи с уточнением потребности</t>
  </si>
  <si>
    <t xml:space="preserve">Уменьшение ассигнований в связи с уточнением потребности </t>
  </si>
  <si>
    <t>Уменьшение ассигнований в связи с отказом от закупки информационной системы ГЛАСС</t>
  </si>
  <si>
    <t>Увеличение ассигнований на мероприятия по защите  информационных систем, содержащих персональные данные</t>
  </si>
  <si>
    <t xml:space="preserve">Увеличение ассигнований на капитальный ремонт и ремонт дорог местного значения за счет увеличения доходов дорожного фонда </t>
  </si>
  <si>
    <t xml:space="preserve">Увеличение ассигнований на оплату государственных контрактов по ремонту региональных дорог за счет увеличения доходов дорожного фонда
</t>
  </si>
  <si>
    <t xml:space="preserve">Увеличение ассигнований на компенсацию расходов по приобретению племенного скота </t>
  </si>
  <si>
    <t>Увеличение ассигнований в соответствии с распоряжением Правительства Российской Федерации от 29.09.2022 № 2846-р</t>
  </si>
  <si>
    <t>Увеличение ассигнований в соответствии с распоряжением Правительства Российской Федерации от 24.10.2022 № 3139-р</t>
  </si>
  <si>
    <t>Уменьшение ассигнований в связи с отсутствием фактической потребности и экономией средств в результате проведения конкурсных процедур</t>
  </si>
  <si>
    <t>Уменьшение ассигнований в соответствии с распоряжением Правительства Российской Федерации от 09.11.2022 № 3385-р и обеспечением софинансирования с федеральным бюджетом</t>
  </si>
  <si>
    <t>Увеличение ассигнований в соответствии с распоряжением Правительства Российской Федерации от 24.08.2022 № 2414-р</t>
  </si>
  <si>
    <t>Уменьшение ассигнований на приобретение программных продуктов и в связи с экономией средств в результате проведения закупочных процедур</t>
  </si>
  <si>
    <t>Уменьшение  ассигнований, предусмотренных на повышение квалификации государственных гражданских служащих и проведение семинаров</t>
  </si>
  <si>
    <t xml:space="preserve">Увеличение ассигнований на исполнение судебных решений </t>
  </si>
  <si>
    <t>Уменьшение ассигнований в связи с уточнением потребности на командировочные и представительские расходы депутатов Ярославской областной Думы</t>
  </si>
  <si>
    <t>Уменьшение ассигнований в связи с экономией в результате проведения закупочных процедур</t>
  </si>
  <si>
    <t>Увеличение ассигнований резервного фонда Правительства области</t>
  </si>
  <si>
    <t xml:space="preserve">Увеличение ассигнований в связи с увеличением расчетного фонда оплаты труда </t>
  </si>
  <si>
    <t>Мероприятия по реновации региональных и муниципальных учреждений отрасли культуры</t>
  </si>
  <si>
    <t xml:space="preserve">Реализация мероприятий по строительству и реконструкции государственных учреждений культуры 
</t>
  </si>
  <si>
    <t xml:space="preserve">Субсидия на создание центров культурного развития в городах с числом жителей до 300 тысяч человек за счет средств областного бюджета 
</t>
  </si>
  <si>
    <t>Увеличение ассигнований на строительство газовой котельной в 
с. Закобякино Любимского МР</t>
  </si>
  <si>
    <t>Уменьшение ассигнований на реконструкцию искусственных покрытий аэропорта Туношна в связи с расторжением соглашения и переносом срока реализации на 2025-2027 годы</t>
  </si>
  <si>
    <t xml:space="preserve">Увеличение ассигнований на ремонт и капитальный ремонт автомобильных дорог регионального, межмуниципального и местного значения и искусственных сооружений на них в границах городской агломерации "Ярославская" в рамках регионального проекта "Дорожная сеть и общесистемные меры развития дорожного хозяйства" </t>
  </si>
  <si>
    <t>Увеличение ассигнований на закупку 30 единиц коммунально-дорожной техники для осуществления проведения благоустройства территории и содержания улично-дорожной сети с последующим замещением средств из федерального бюджета</t>
  </si>
  <si>
    <t>Увеличение ассигнований в целях обеспечения сбалансированности бюджетов муниципальных образований.
Увеличение ассигнований в 2023 году в сумме 653 360,0 тыс. руб.</t>
  </si>
  <si>
    <t xml:space="preserve">Уменьшение ассигнований в связи с выделением иного межбюджетного трансферта из федерального бюджета на приобретение медицинских изделий в соответствии с распоряжением Правительства Российской Федерации от 29.09.2022 № 2862-р  </t>
  </si>
  <si>
    <t>Увеличение ассигнований на обеспечение граждан, проживающих на территории Ярославской области, лекарственными препаратами, медицинскими изделиями, средствами ухода, определенными судебными решениями</t>
  </si>
  <si>
    <t xml:space="preserve">Субсидия на обеспечение граждан, проживающих на территории Ярославской области, лекарственными препаратами, медицинскими изделиями, средствами ухода, определенными судебными решениями </t>
  </si>
  <si>
    <t>Увеличение ассигнований на выполнение мероприятий по обеспечению антитеррористической защищенности по предписаниям надзорных органов</t>
  </si>
  <si>
    <t>Уменьшение ассигнований на строительство школы на 140 мест, Рыбинский район, Глебовское сельское поселение, село Погорелка в связи с уточнением софинансирования с федеральным бюджетом</t>
  </si>
  <si>
    <t>Увеличение ассигнований на организацию архитектурно-художественной подсветки в связи с увеличением количества объектов</t>
  </si>
  <si>
    <t xml:space="preserve">Уменьшение ассигнований в связи с расторжением контракта на реконструкцию музея "Космос" </t>
  </si>
  <si>
    <t>Увеличение ассигнований для ремонта магнитно-резонансного томографа в ГАУЗ ЯО "Клиническая больница № 2" г. Ярославля</t>
  </si>
  <si>
    <t>Увеличение ассигнований на компенсацию выпадающих доходов ресурсоснабжающих организаций в связи с досрочным началом отопительного сезона</t>
  </si>
  <si>
    <t xml:space="preserve">Уменьшение ассигнований по объектам капитального характера в связи с экономией средств в результате проведения конкурсных процедур. 
Увеличение ассигнований в 2023 году в сумме 2 086,59 тыс.руб. на строительство блочно-модульной газовой котельной в с. Спас Даниловского муниципального района
</t>
  </si>
  <si>
    <t>Увеличение ассигнований на газификацию с. Шаготь, д. Нефедьево  Даниловского муниципального района</t>
  </si>
  <si>
    <t>Уменьшение ассигнований в связи с экономией по причине больничных и снижения количества получателей</t>
  </si>
  <si>
    <t>Уменьшение ассигнований на строительство общеобразовательной организации на 1100 учащихся по ул. Пашуковская г. Ярославль в связи с переносом срока ввода объекта в эксплуатацию на 2023 год.
Увеличение ассигнований в 2023 году в сумме 200 000,0 тыс.руб. на строительство общеобразовательной организации на 1100 учащихся по ул. Пашуковская г. Ярославль</t>
  </si>
  <si>
    <t>Уменьшение бюджетных ассигнований в связи с отсутствием потребности</t>
  </si>
  <si>
    <t>Субсидия на капитальный ремонт помещений под установку оборудования, приобретаемого в рамках регионального проекта "Модернизация первичного звена здравоохранения Ярославской области"</t>
  </si>
  <si>
    <t>Увеличение 
областных
средств
на 2022 год</t>
  </si>
  <si>
    <t xml:space="preserve">Уменьшение 
областных
средств
на 2022 год </t>
  </si>
  <si>
    <t>Уменьшение ассигнований в 2023 году на 5 750,0 тыс.руб. в связи с экономией средств в результате проведения конкурсных процедур</t>
  </si>
  <si>
    <t>Субсидия на благоустройство территории в рамках ВЦП</t>
  </si>
  <si>
    <t>Увеличение ассигнований на приобретение и установку системы оповещения работников в целях устранения нарушений по антитеррористической защищенности в Клинической больнице № 3
 г. Ярославля</t>
  </si>
  <si>
    <t>Увеличение ассигнований на 2023 год на 5 500 тыс. руб. на проведение капитального ремонта помещений под установку оборудования, приобретаемого в рамках регионального проекта "Модернизация первичного звена здравоохранения Ярославской области"</t>
  </si>
  <si>
    <t>Уменьшение ассигнований в связи  с уточнением количества детей-сирот и детей, оставшихся без попечения родителей, по результатам приема учебного года 2022/2023</t>
  </si>
  <si>
    <t xml:space="preserve">Уменьшение ассигнований в связи с уточнением количества детей-сирот и детей, оставшихся без попечения родителей, по результатам приема учебного года 2022/2023 </t>
  </si>
  <si>
    <t>Уменьшение ассигнований в связи с изменением количества воспитанников детских домов</t>
  </si>
  <si>
    <t>Уменьшение ассигнований в связи с уточнением количества получателей, а также в связи с экономией по причине больничных и снижения количества получателей</t>
  </si>
  <si>
    <t xml:space="preserve">Уменьшение ассигнований в связи с изменением  количества получателей услуги </t>
  </si>
  <si>
    <t>Уменьшение ассигнований в связи с изменением  количества получателей</t>
  </si>
  <si>
    <t>Уменьшение ассигнований в связи с уменьшением количества получателей</t>
  </si>
  <si>
    <t xml:space="preserve">Увеличение ассигнований в связи с созданием государственного казенного учреждения ЯО "Единый центр социальных выплат Ярославской области" </t>
  </si>
  <si>
    <t>Увеличение бюджетных ассигнований на улучшение жилищных условий четырех многодетных семей, воспитывающих восемь и более детей</t>
  </si>
  <si>
    <t>Уменьшение ассигнований  на строительство детской поликлиники ГАУЗ ЯО "Клиническая больница № 2", ул. Попова, г. Ярославль в связи с переносом срока ввода объекта на 2023 год.
Увеличение ассигнований в 2023 году в сумме 169 850,72  тыс.руб. на строительство детской поликлиники ГАУЗ ЯО "Клиническая больница № 2", ул. Попова, г. Ярославль</t>
  </si>
  <si>
    <t>Уменьшение ассигнований в связи с переносом срока закупки обрудования в Центр культурного развития, Даниловский район, 
г. Данилов на 2023 год.
Увеличение ассигнований в 2023 году в сумме 13 586,817  тыс.руб. на закупку обрудования в Центр культурного развития, Даниловский район, г. Данилов</t>
  </si>
  <si>
    <t>Уменьшение ассигнований в 2023 году на 29 361,8 тыс. руб., в 2024 году на 7 810,0 тыс. руб. на государственное задание ГБУ "Яроблтранском" в соответствии с уточненной потребностью</t>
  </si>
  <si>
    <t>Уменьшение ассигнований в 2023 году на 412 164,4 тыс. руб., в 2024 году на 457 765,5 тыс. руб. на осуществление регулярных перевозок пассажиров и багажа городским наземным электрическим транспортом</t>
  </si>
  <si>
    <t>Увеличение ассигнований в 2023  году на 28 437,3 тыс.руб. на строительство причала с надстройкой и оснащением в районе Толгского монастыря</t>
  </si>
  <si>
    <t>Увеличение ассигнований в 2023 году на 12 500 тыс. руб. на реализацию мероприятий по обучению водителей категории "D"</t>
  </si>
  <si>
    <t>Увеличение ассигнований на компенсацию расходов по приобретению семян сельхозтоваропроизводителями</t>
  </si>
  <si>
    <t xml:space="preserve">Субсидии на компенсацию предприятиям хлебопекарной промышленности части затрат на производство и реализацию произведенных и реализованных хлеба и хлебобулочных изделий </t>
  </si>
  <si>
    <t>Уменьшение ассигнований в связи с экономией по расходам на обслуживание государственного долга и в связи с расторжением контракта на оказание услуг по осуществлению рейтинговых действий по международной шкале</t>
  </si>
  <si>
    <t>Уменьшение ассигнований на реализацию приоритетного проекта в 
г. Переславле-Залесском в связи с переносом на 2023 год</t>
  </si>
  <si>
    <t>Увеличение ассигнований за счет средств резервного фонда Правительства Российской Федерации на строительство школы 
с. Марково Ростовского МР и уменьшение ассигнований областных средств в связи с уточнением софинансирования с федеральным бюджетом</t>
  </si>
  <si>
    <t>Уменьшение ассигнований на разработку проектно-сметной документации на строительство банно-оздоровительного комплекса 
г. Пошехонье в связи с переносом работ на 2023 год</t>
  </si>
  <si>
    <t xml:space="preserve">Уменьшение ассигнований в 2023 году на 11 400 тыс. руб. в связи с отменой закупки автобуса </t>
  </si>
  <si>
    <t>Увеличение ассигнований, предусмотренных на заработную плату с начислениями, в связи с приведением в соответствие с установленными нормативами</t>
  </si>
  <si>
    <t>Федеральные средства
на 2022 год</t>
  </si>
  <si>
    <t>Увеличение ассигнований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связи с индексацией величины прожиточного минимума на 10% 
с 1 июня 2022 года</t>
  </si>
  <si>
    <t>Уменьшение ассигнований в связи с реализацией мероприятий по обучению водителей категории "D" департаментом транспорта ЯО в 2023 году</t>
  </si>
  <si>
    <t>Уменьшение ассигнований в 2023 году на 1 484 406,8 тыс. руб., в 2024 году на 156 071,4 тыс.руб. на осуществление регулярных перевозок пассажиров и багажа автомобильным транспортом по регулируемым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</si>
</sst>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4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223">
    <xf numFmtId="0" fontId="0" fillId="0" borderId="0" xfId="0"/>
    <xf numFmtId="3" fontId="23" fillId="2" borderId="0" xfId="0" applyNumberFormat="1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3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Font="1" applyFill="1" applyBorder="1" applyAlignment="1" applyProtection="1">
      <alignment horizontal="justify" vertical="top" wrapText="1"/>
      <protection hidden="1"/>
    </xf>
    <xf numFmtId="3" fontId="23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0" applyNumberFormat="1" applyFont="1" applyFill="1" applyBorder="1" applyAlignment="1" applyProtection="1">
      <alignment horizontal="justify" vertical="top" wrapText="1"/>
    </xf>
    <xf numFmtId="0" fontId="23" fillId="2" borderId="1" xfId="0" applyFont="1" applyFill="1" applyBorder="1" applyAlignment="1">
      <alignment horizontal="left" vertical="top" wrapText="1"/>
    </xf>
    <xf numFmtId="167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5" applyNumberFormat="1" applyFont="1" applyFill="1" applyBorder="1" applyAlignment="1" applyProtection="1">
      <alignment horizontal="left" vertical="top" wrapText="1"/>
      <protection hidden="1"/>
    </xf>
    <xf numFmtId="49" fontId="27" fillId="2" borderId="1" xfId="4" applyNumberFormat="1" applyFont="1" applyFill="1" applyBorder="1" applyAlignment="1" applyProtection="1">
      <alignment horizontal="center" wrapText="1"/>
      <protection hidden="1"/>
    </xf>
    <xf numFmtId="3" fontId="26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justify" vertical="top" wrapText="1"/>
    </xf>
    <xf numFmtId="0" fontId="26" fillId="2" borderId="1" xfId="0" applyFont="1" applyFill="1" applyBorder="1" applyAlignment="1">
      <alignment horizontal="left" vertical="top" wrapText="1"/>
    </xf>
    <xf numFmtId="49" fontId="27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justify" vertical="top" wrapText="1"/>
      <protection hidden="1"/>
    </xf>
    <xf numFmtId="49" fontId="23" fillId="2" borderId="1" xfId="0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>
      <alignment horizontal="justify" vertical="top"/>
    </xf>
    <xf numFmtId="0" fontId="23" fillId="2" borderId="1" xfId="0" applyFont="1" applyFill="1" applyBorder="1" applyAlignment="1">
      <alignment horizontal="justify" vertical="top"/>
    </xf>
    <xf numFmtId="0" fontId="27" fillId="2" borderId="1" xfId="5" applyNumberFormat="1" applyFont="1" applyFill="1" applyBorder="1" applyAlignment="1" applyProtection="1">
      <alignment horizontal="left" vertical="top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</xf>
    <xf numFmtId="0" fontId="23" fillId="2" borderId="1" xfId="0" quotePrefix="1" applyFont="1" applyFill="1" applyBorder="1" applyAlignment="1" applyProtection="1">
      <alignment horizontal="justify" vertical="top" wrapText="1"/>
      <protection hidden="1"/>
    </xf>
    <xf numFmtId="49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vertical="top" wrapText="1"/>
      <protection hidden="1"/>
    </xf>
    <xf numFmtId="3" fontId="23" fillId="2" borderId="1" xfId="0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49" fontId="23" fillId="2" borderId="1" xfId="0" applyNumberFormat="1" applyFont="1" applyFill="1" applyBorder="1" applyAlignment="1" applyProtection="1">
      <alignment vertical="top" wrapText="1"/>
      <protection hidden="1"/>
    </xf>
    <xf numFmtId="49" fontId="26" fillId="2" borderId="0" xfId="0" applyNumberFormat="1" applyFont="1" applyFill="1"/>
    <xf numFmtId="0" fontId="26" fillId="2" borderId="0" xfId="0" applyFont="1" applyFill="1" applyAlignment="1">
      <alignment horizontal="left" vertical="top"/>
    </xf>
    <xf numFmtId="3" fontId="23" fillId="2" borderId="0" xfId="0" applyNumberFormat="1" applyFont="1" applyFill="1"/>
    <xf numFmtId="0" fontId="23" fillId="2" borderId="0" xfId="0" applyFont="1" applyFill="1" applyAlignment="1">
      <alignment vertical="top"/>
    </xf>
    <xf numFmtId="0" fontId="23" fillId="2" borderId="0" xfId="0" applyNumberFormat="1" applyFont="1" applyFill="1" applyAlignment="1">
      <alignment horizontal="right" vertical="top"/>
    </xf>
    <xf numFmtId="0" fontId="23" fillId="2" borderId="0" xfId="0" applyNumberFormat="1" applyFont="1" applyFill="1" applyAlignment="1">
      <alignment horizontal="right" vertical="top" wrapText="1"/>
    </xf>
    <xf numFmtId="0" fontId="23" fillId="2" borderId="0" xfId="0" applyFont="1" applyFill="1" applyAlignment="1">
      <alignment horizontal="right" vertical="top" wrapText="1"/>
    </xf>
    <xf numFmtId="0" fontId="23" fillId="2" borderId="0" xfId="0" applyFont="1" applyFill="1" applyAlignment="1">
      <alignment horizontal="right" vertical="top"/>
    </xf>
    <xf numFmtId="0" fontId="26" fillId="2" borderId="1" xfId="1" applyNumberFormat="1" applyFont="1" applyFill="1" applyBorder="1" applyAlignment="1" applyProtection="1">
      <alignment horizontal="left" vertical="top" wrapText="1"/>
      <protection hidden="1"/>
    </xf>
    <xf numFmtId="0" fontId="26" fillId="2" borderId="1" xfId="3" applyNumberFormat="1" applyFont="1" applyFill="1" applyBorder="1" applyAlignment="1" applyProtection="1">
      <alignment horizontal="left" vertical="top" wrapText="1"/>
      <protection hidden="1"/>
    </xf>
    <xf numFmtId="0" fontId="27" fillId="2" borderId="1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3" applyNumberFormat="1" applyFont="1" applyFill="1" applyBorder="1" applyAlignment="1" applyProtection="1">
      <alignment horizontal="left" vertical="top" wrapText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0" fontId="26" fillId="2" borderId="1" xfId="0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horizontal="left" vertical="top"/>
    </xf>
    <xf numFmtId="0" fontId="23" fillId="2" borderId="1" xfId="3" applyNumberFormat="1" applyFont="1" applyFill="1" applyBorder="1" applyAlignment="1" applyProtection="1">
      <alignment horizontal="justify" vertical="top" wrapText="1"/>
    </xf>
    <xf numFmtId="3" fontId="23" fillId="2" borderId="1" xfId="3" applyNumberFormat="1" applyFont="1" applyFill="1" applyBorder="1" applyAlignment="1" applyProtection="1">
      <alignment horizontal="justify" vertical="top" wrapText="1"/>
    </xf>
    <xf numFmtId="3" fontId="23" fillId="2" borderId="1" xfId="0" applyNumberFormat="1" applyFont="1" applyFill="1" applyBorder="1" applyAlignment="1" applyProtection="1">
      <alignment horizontal="justify" vertical="top" wrapText="1"/>
      <protection hidden="1"/>
    </xf>
    <xf numFmtId="49" fontId="28" fillId="2" borderId="1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 applyProtection="1">
      <alignment horizontal="left" vertical="top" wrapText="1"/>
      <protection hidden="1"/>
    </xf>
    <xf numFmtId="0" fontId="27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NumberFormat="1" applyFont="1" applyFill="1" applyBorder="1" applyAlignment="1">
      <alignment horizontal="justify" vertical="top" wrapText="1"/>
    </xf>
    <xf numFmtId="0" fontId="26" fillId="2" borderId="1" xfId="2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NumberFormat="1" applyFont="1" applyFill="1" applyBorder="1" applyAlignment="1">
      <alignment horizontal="left" vertical="top" wrapText="1"/>
    </xf>
    <xf numFmtId="0" fontId="26" fillId="2" borderId="1" xfId="2" applyNumberFormat="1" applyFont="1" applyFill="1" applyBorder="1" applyAlignment="1" applyProtection="1">
      <alignment horizontal="left" vertical="top" wrapText="1"/>
    </xf>
    <xf numFmtId="0" fontId="27" fillId="2" borderId="1" xfId="0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NumberFormat="1" applyFont="1" applyFill="1" applyBorder="1" applyAlignment="1" applyProtection="1">
      <alignment vertical="top" wrapText="1"/>
    </xf>
    <xf numFmtId="49" fontId="23" fillId="2" borderId="1" xfId="0" applyNumberFormat="1" applyFont="1" applyFill="1" applyBorder="1" applyAlignment="1">
      <alignment horizontal="left" vertical="top" wrapText="1"/>
    </xf>
    <xf numFmtId="0" fontId="26" fillId="2" borderId="1" xfId="7" applyNumberFormat="1" applyFont="1" applyFill="1" applyBorder="1" applyAlignment="1" applyProtection="1">
      <alignment horizontal="left" vertical="top" wrapText="1"/>
      <protection hidden="1"/>
    </xf>
    <xf numFmtId="3" fontId="27" fillId="2" borderId="1" xfId="0" applyNumberFormat="1" applyFont="1" applyFill="1" applyBorder="1" applyAlignment="1">
      <alignment horizontal="justify" vertical="top" wrapText="1"/>
    </xf>
    <xf numFmtId="3" fontId="27" fillId="2" borderId="0" xfId="0" applyNumberFormat="1" applyFont="1" applyFill="1" applyBorder="1"/>
    <xf numFmtId="0" fontId="27" fillId="2" borderId="0" xfId="0" applyFont="1" applyFill="1" applyBorder="1"/>
    <xf numFmtId="0" fontId="27" fillId="2" borderId="0" xfId="0" applyFont="1" applyFill="1"/>
    <xf numFmtId="0" fontId="27" fillId="2" borderId="1" xfId="0" applyFont="1" applyFill="1" applyBorder="1" applyAlignment="1" applyProtection="1">
      <alignment horizontal="left" vertical="top" wrapText="1"/>
      <protection hidden="1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0" fontId="27" fillId="2" borderId="1" xfId="0" applyFont="1" applyFill="1" applyBorder="1" applyAlignment="1">
      <alignment horizontal="left" vertical="top" wrapText="1"/>
    </xf>
    <xf numFmtId="49" fontId="26" fillId="2" borderId="1" xfId="4" applyNumberFormat="1" applyFont="1" applyFill="1" applyBorder="1" applyAlignment="1" applyProtection="1">
      <alignment wrapText="1"/>
      <protection hidden="1"/>
    </xf>
    <xf numFmtId="0" fontId="26" fillId="2" borderId="1" xfId="8" applyNumberFormat="1" applyFont="1" applyFill="1" applyBorder="1" applyAlignment="1" applyProtection="1">
      <alignment horizontal="left" vertical="top" wrapText="1"/>
      <protection hidden="1"/>
    </xf>
    <xf numFmtId="0" fontId="23" fillId="2" borderId="1" xfId="8" applyNumberFormat="1" applyFont="1" applyFill="1" applyBorder="1" applyAlignment="1" applyProtection="1">
      <alignment vertical="top" wrapText="1"/>
      <protection hidden="1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6" fillId="2" borderId="0" xfId="0" applyFont="1" applyFill="1" applyBorder="1"/>
    <xf numFmtId="0" fontId="26" fillId="2" borderId="0" xfId="0" applyFont="1" applyFill="1"/>
    <xf numFmtId="49" fontId="26" fillId="2" borderId="1" xfId="3" applyNumberFormat="1" applyFont="1" applyFill="1" applyBorder="1" applyAlignment="1" applyProtection="1"/>
    <xf numFmtId="0" fontId="23" fillId="2" borderId="1" xfId="0" applyNumberFormat="1" applyFont="1" applyFill="1" applyBorder="1" applyAlignment="1" applyProtection="1">
      <alignment horizontal="justify" vertical="top"/>
      <protection hidden="1"/>
    </xf>
    <xf numFmtId="0" fontId="23" fillId="2" borderId="1" xfId="3" applyNumberFormat="1" applyFont="1" applyFill="1" applyBorder="1" applyAlignment="1" applyProtection="1">
      <alignment horizontal="justify" vertical="top"/>
      <protection hidden="1"/>
    </xf>
    <xf numFmtId="49" fontId="26" fillId="2" borderId="1" xfId="3" applyNumberFormat="1" applyFont="1" applyFill="1" applyBorder="1" applyAlignment="1" applyProtection="1">
      <alignment wrapText="1"/>
      <protection hidden="1"/>
    </xf>
    <xf numFmtId="49" fontId="26" fillId="2" borderId="1" xfId="0" applyNumberFormat="1" applyFont="1" applyFill="1" applyBorder="1" applyAlignment="1">
      <alignment horizontal="left" vertical="top" wrapText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0" fontId="23" fillId="2" borderId="1" xfId="5" applyNumberFormat="1" applyFont="1" applyFill="1" applyBorder="1" applyAlignment="1" applyProtection="1">
      <alignment horizontal="justify" vertical="top" wrapText="1"/>
      <protection hidden="1"/>
    </xf>
    <xf numFmtId="49" fontId="23" fillId="2" borderId="1" xfId="3" applyNumberFormat="1" applyFont="1" applyFill="1" applyBorder="1" applyAlignment="1" applyProtection="1">
      <alignment wrapText="1"/>
      <protection hidden="1"/>
    </xf>
    <xf numFmtId="3" fontId="23" fillId="2" borderId="1" xfId="3" applyNumberFormat="1" applyFont="1" applyFill="1" applyBorder="1" applyAlignment="1" applyProtection="1">
      <alignment horizontal="justify" vertical="top" wrapText="1"/>
      <protection hidden="1"/>
    </xf>
    <xf numFmtId="3" fontId="26" fillId="2" borderId="1" xfId="0" applyNumberFormat="1" applyFont="1" applyFill="1" applyBorder="1" applyAlignment="1">
      <alignment horizontal="justify" vertical="top" wrapText="1"/>
    </xf>
    <xf numFmtId="49" fontId="23" fillId="2" borderId="1" xfId="0" applyNumberFormat="1" applyFont="1" applyFill="1" applyBorder="1" applyAlignment="1"/>
    <xf numFmtId="3" fontId="23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 applyProtection="1">
      <alignment horizontal="left" vertical="top" wrapText="1"/>
      <protection hidden="1"/>
    </xf>
    <xf numFmtId="0" fontId="27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3" applyFont="1" applyFill="1" applyBorder="1" applyAlignment="1" applyProtection="1">
      <alignment horizontal="left" vertical="top" wrapText="1"/>
      <protection hidden="1"/>
    </xf>
    <xf numFmtId="0" fontId="26" fillId="2" borderId="1" xfId="0" applyFont="1" applyFill="1" applyBorder="1" applyAlignment="1">
      <alignment vertical="top" wrapText="1"/>
    </xf>
    <xf numFmtId="49" fontId="27" fillId="2" borderId="1" xfId="0" applyNumberFormat="1" applyFont="1" applyFill="1" applyBorder="1" applyAlignment="1">
      <alignment horizontal="left" vertical="top" wrapText="1"/>
    </xf>
    <xf numFmtId="49" fontId="26" fillId="2" borderId="1" xfId="4" applyNumberFormat="1" applyFont="1" applyFill="1" applyBorder="1" applyAlignment="1" applyProtection="1">
      <alignment horizontal="left" wrapText="1"/>
      <protection hidden="1"/>
    </xf>
    <xf numFmtId="3" fontId="23" fillId="2" borderId="0" xfId="0" applyNumberFormat="1" applyFont="1" applyFill="1" applyBorder="1" applyAlignment="1">
      <alignment horizontal="left" vertical="top" wrapText="1"/>
    </xf>
    <xf numFmtId="49" fontId="26" fillId="2" borderId="0" xfId="4" applyNumberFormat="1" applyFont="1" applyFill="1" applyBorder="1" applyAlignment="1" applyProtection="1">
      <alignment wrapText="1"/>
      <protection hidden="1"/>
    </xf>
    <xf numFmtId="49" fontId="26" fillId="2" borderId="2" xfId="4" applyNumberFormat="1" applyFont="1" applyFill="1" applyBorder="1" applyAlignment="1" applyProtection="1">
      <alignment wrapText="1"/>
      <protection hidden="1"/>
    </xf>
    <xf numFmtId="49" fontId="26" fillId="2" borderId="1" xfId="4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vertical="top" wrapText="1"/>
      <protection hidden="1"/>
    </xf>
    <xf numFmtId="49" fontId="26" fillId="2" borderId="3" xfId="4" applyNumberFormat="1" applyFont="1" applyFill="1" applyBorder="1" applyAlignment="1" applyProtection="1">
      <alignment wrapText="1"/>
      <protection hidden="1"/>
    </xf>
    <xf numFmtId="3" fontId="26" fillId="2" borderId="0" xfId="0" applyNumberFormat="1" applyFont="1" applyFill="1" applyBorder="1" applyAlignment="1">
      <alignment horizontal="right"/>
    </xf>
    <xf numFmtId="0" fontId="23" fillId="2" borderId="0" xfId="3" applyNumberFormat="1" applyFont="1" applyFill="1" applyBorder="1" applyAlignment="1" applyProtection="1">
      <alignment horizontal="left" vertical="top" wrapText="1"/>
      <protection hidden="1"/>
    </xf>
    <xf numFmtId="0" fontId="26" fillId="2" borderId="1" xfId="5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49" fontId="28" fillId="2" borderId="1" xfId="4" applyNumberFormat="1" applyFont="1" applyFill="1" applyBorder="1" applyAlignment="1" applyProtection="1">
      <alignment wrapText="1"/>
      <protection hidden="1"/>
    </xf>
    <xf numFmtId="0" fontId="28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5" applyNumberFormat="1" applyFont="1" applyFill="1" applyBorder="1" applyAlignment="1">
      <alignment horizontal="justify" vertical="top" wrapText="1"/>
    </xf>
    <xf numFmtId="0" fontId="27" fillId="2" borderId="1" xfId="8" applyNumberFormat="1" applyFont="1" applyFill="1" applyBorder="1" applyAlignment="1" applyProtection="1">
      <alignment horizontal="left" vertical="top" wrapText="1"/>
      <protection hidden="1"/>
    </xf>
    <xf numFmtId="0" fontId="28" fillId="2" borderId="1" xfId="0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 applyProtection="1">
      <alignment horizontal="left" vertical="top" wrapText="1"/>
      <protection locked="0" hidden="1"/>
    </xf>
    <xf numFmtId="0" fontId="27" fillId="2" borderId="1" xfId="0" applyFont="1" applyFill="1" applyBorder="1" applyAlignment="1">
      <alignment horizontal="left" vertical="top"/>
    </xf>
    <xf numFmtId="3" fontId="23" fillId="2" borderId="1" xfId="0" applyNumberFormat="1" applyFont="1" applyFill="1" applyBorder="1" applyAlignment="1" applyProtection="1">
      <alignment horizontal="justify" vertical="top" wrapText="1"/>
      <protection locked="0"/>
    </xf>
    <xf numFmtId="3" fontId="23" fillId="2" borderId="1" xfId="0" applyNumberFormat="1" applyFont="1" applyFill="1" applyBorder="1" applyAlignment="1">
      <alignment horizontal="left" vertical="top"/>
    </xf>
    <xf numFmtId="3" fontId="27" fillId="2" borderId="1" xfId="0" applyNumberFormat="1" applyFont="1" applyFill="1" applyBorder="1" applyAlignment="1">
      <alignment horizontal="left" vertical="top"/>
    </xf>
    <xf numFmtId="0" fontId="27" fillId="2" borderId="1" xfId="9" applyFont="1" applyFill="1" applyBorder="1" applyAlignment="1">
      <alignment horizontal="left" vertical="top" wrapText="1"/>
    </xf>
    <xf numFmtId="0" fontId="23" fillId="2" borderId="1" xfId="9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/>
    </xf>
    <xf numFmtId="49" fontId="26" fillId="2" borderId="0" xfId="4" applyNumberFormat="1" applyFont="1" applyFill="1" applyBorder="1" applyAlignment="1" applyProtection="1">
      <alignment horizontal="center" wrapText="1"/>
      <protection hidden="1"/>
    </xf>
    <xf numFmtId="0" fontId="23" fillId="2" borderId="0" xfId="0" applyFont="1" applyFill="1" applyBorder="1" applyAlignment="1" applyProtection="1">
      <alignment vertical="top" wrapText="1"/>
      <protection hidden="1"/>
    </xf>
    <xf numFmtId="0" fontId="23" fillId="2" borderId="0" xfId="3" applyNumberFormat="1" applyFont="1" applyFill="1" applyBorder="1" applyAlignment="1" applyProtection="1">
      <alignment vertical="top" wrapText="1"/>
      <protection hidden="1"/>
    </xf>
    <xf numFmtId="0" fontId="29" fillId="2" borderId="1" xfId="0" applyNumberFormat="1" applyFont="1" applyFill="1" applyBorder="1" applyAlignment="1" applyProtection="1">
      <alignment horizontal="left" vertical="top" wrapText="1"/>
    </xf>
    <xf numFmtId="3" fontId="30" fillId="2" borderId="1" xfId="0" applyNumberFormat="1" applyFont="1" applyFill="1" applyBorder="1" applyAlignment="1">
      <alignment horizontal="justify" vertical="top" wrapText="1"/>
    </xf>
    <xf numFmtId="0" fontId="30" fillId="2" borderId="1" xfId="0" applyFont="1" applyFill="1" applyBorder="1" applyAlignment="1" applyProtection="1">
      <alignment horizontal="left" vertical="top" wrapText="1"/>
      <protection hidden="1"/>
    </xf>
    <xf numFmtId="167" fontId="23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3" fillId="2" borderId="1" xfId="0" applyFont="1" applyFill="1" applyBorder="1" applyAlignment="1">
      <alignment vertical="top"/>
    </xf>
    <xf numFmtId="49" fontId="32" fillId="2" borderId="1" xfId="4" applyNumberFormat="1" applyFont="1" applyFill="1" applyBorder="1" applyAlignment="1" applyProtection="1">
      <alignment horizontal="center" wrapText="1"/>
      <protection hidden="1"/>
    </xf>
    <xf numFmtId="0" fontId="32" fillId="2" borderId="1" xfId="3" applyNumberFormat="1" applyFont="1" applyFill="1" applyBorder="1" applyAlignment="1" applyProtection="1">
      <alignment horizontal="left" vertical="top" wrapText="1"/>
      <protection hidden="1"/>
    </xf>
    <xf numFmtId="0" fontId="31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0" fontId="30" fillId="2" borderId="1" xfId="0" applyNumberFormat="1" applyFont="1" applyFill="1" applyBorder="1" applyAlignment="1" applyProtection="1">
      <alignment horizontal="left" vertical="top" wrapText="1"/>
      <protection hidden="1"/>
    </xf>
    <xf numFmtId="0" fontId="30" fillId="2" borderId="1" xfId="0" applyNumberFormat="1" applyFont="1" applyFill="1" applyBorder="1" applyAlignment="1" applyProtection="1">
      <alignment horizontal="justify" vertical="top" wrapText="1"/>
      <protection hidden="1"/>
    </xf>
    <xf numFmtId="3" fontId="30" fillId="2" borderId="1" xfId="0" applyNumberFormat="1" applyFont="1" applyFill="1" applyBorder="1" applyAlignment="1" applyProtection="1">
      <alignment horizontal="justify" vertical="top" wrapText="1"/>
    </xf>
    <xf numFmtId="49" fontId="30" fillId="2" borderId="1" xfId="4" applyNumberFormat="1" applyFont="1" applyFill="1" applyBorder="1" applyAlignment="1" applyProtection="1">
      <alignment horizontal="left" vertical="top" wrapText="1"/>
      <protection hidden="1"/>
    </xf>
    <xf numFmtId="165" fontId="23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3" applyFont="1" applyFill="1" applyBorder="1" applyAlignment="1">
      <alignment horizontal="justify" vertical="top" wrapText="1"/>
    </xf>
    <xf numFmtId="0" fontId="23" fillId="2" borderId="1" xfId="0" applyFont="1" applyFill="1" applyBorder="1" applyAlignment="1" applyProtection="1">
      <alignment horizontal="justify" vertical="top" wrapText="1"/>
    </xf>
    <xf numFmtId="3" fontId="23" fillId="2" borderId="1" xfId="5" applyNumberFormat="1" applyFont="1" applyFill="1" applyBorder="1" applyAlignment="1" applyProtection="1">
      <alignment horizontal="justify" vertical="top" wrapText="1"/>
    </xf>
    <xf numFmtId="0" fontId="23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7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166" fontId="23" fillId="2" borderId="1" xfId="3" applyNumberFormat="1" applyFont="1" applyFill="1" applyBorder="1" applyAlignment="1" applyProtection="1">
      <alignment horizontal="justify" vertical="top" wrapText="1"/>
    </xf>
    <xf numFmtId="0" fontId="23" fillId="2" borderId="1" xfId="2" applyNumberFormat="1" applyFont="1" applyFill="1" applyBorder="1" applyAlignment="1" applyProtection="1">
      <alignment horizontal="justify" vertical="top" wrapText="1"/>
      <protection hidden="1"/>
    </xf>
    <xf numFmtId="165" fontId="23" fillId="2" borderId="1" xfId="0" applyNumberFormat="1" applyFont="1" applyFill="1" applyBorder="1" applyAlignment="1" applyProtection="1">
      <alignment horizontal="justify" vertical="top" wrapText="1"/>
    </xf>
    <xf numFmtId="0" fontId="27" fillId="2" borderId="1" xfId="0" applyFont="1" applyFill="1" applyBorder="1" applyAlignment="1">
      <alignment horizontal="justify" vertical="top" wrapText="1"/>
    </xf>
    <xf numFmtId="0" fontId="23" fillId="2" borderId="1" xfId="0" applyNumberFormat="1" applyFont="1" applyFill="1" applyBorder="1" applyAlignment="1">
      <alignment vertical="top" wrapText="1"/>
    </xf>
    <xf numFmtId="4" fontId="23" fillId="2" borderId="1" xfId="0" applyNumberFormat="1" applyFont="1" applyFill="1" applyBorder="1" applyAlignment="1">
      <alignment horizontal="justify" vertical="top" wrapText="1"/>
    </xf>
    <xf numFmtId="166" fontId="23" fillId="2" borderId="1" xfId="2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3" applyNumberFormat="1" applyFont="1" applyFill="1" applyBorder="1" applyAlignment="1" applyProtection="1">
      <alignment horizontal="justify" vertical="top" wrapText="1"/>
      <protection hidden="1"/>
    </xf>
    <xf numFmtId="0" fontId="30" fillId="2" borderId="1" xfId="7" applyNumberFormat="1" applyFont="1" applyFill="1" applyBorder="1" applyAlignment="1" applyProtection="1">
      <alignment horizontal="left" vertical="top" wrapText="1"/>
      <protection hidden="1"/>
    </xf>
    <xf numFmtId="0" fontId="23" fillId="2" borderId="1" xfId="3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top" wrapText="1"/>
    </xf>
    <xf numFmtId="49" fontId="30" fillId="2" borderId="1" xfId="5" applyNumberFormat="1" applyFont="1" applyFill="1" applyBorder="1" applyAlignment="1" applyProtection="1">
      <alignment horizontal="justify" vertical="top" wrapText="1"/>
      <protection locked="0"/>
    </xf>
    <xf numFmtId="49" fontId="26" fillId="2" borderId="1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3" fontId="23" fillId="2" borderId="1" xfId="0" applyNumberFormat="1" applyFont="1" applyFill="1" applyBorder="1" applyAlignment="1">
      <alignment horizontal="left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49" fontId="26" fillId="2" borderId="1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3" fontId="30" fillId="2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/>
    </xf>
    <xf numFmtId="3" fontId="26" fillId="2" borderId="1" xfId="0" applyNumberFormat="1" applyFont="1" applyFill="1" applyBorder="1" applyAlignment="1" applyProtection="1">
      <alignment horizontal="right"/>
    </xf>
    <xf numFmtId="3" fontId="27" fillId="2" borderId="1" xfId="0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 applyProtection="1">
      <alignment horizontal="right" wrapText="1"/>
      <protection hidden="1"/>
    </xf>
    <xf numFmtId="3" fontId="31" fillId="2" borderId="1" xfId="0" applyNumberFormat="1" applyFont="1" applyFill="1" applyBorder="1" applyAlignment="1" applyProtection="1">
      <alignment horizontal="right"/>
    </xf>
    <xf numFmtId="3" fontId="30" fillId="2" borderId="1" xfId="0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 applyProtection="1">
      <alignment horizontal="right"/>
    </xf>
    <xf numFmtId="3" fontId="27" fillId="2" borderId="1" xfId="0" applyNumberFormat="1" applyFont="1" applyFill="1" applyBorder="1" applyAlignment="1" applyProtection="1">
      <alignment horizontal="right" wrapText="1"/>
      <protection hidden="1"/>
    </xf>
    <xf numFmtId="3" fontId="27" fillId="2" borderId="1" xfId="3" applyNumberFormat="1" applyFont="1" applyFill="1" applyBorder="1" applyAlignment="1" applyProtection="1">
      <alignment horizontal="right" wrapText="1"/>
      <protection hidden="1"/>
    </xf>
    <xf numFmtId="3" fontId="23" fillId="2" borderId="1" xfId="3" applyNumberFormat="1" applyFont="1" applyFill="1" applyBorder="1" applyAlignment="1" applyProtection="1">
      <alignment horizontal="right" wrapText="1"/>
      <protection hidden="1"/>
    </xf>
    <xf numFmtId="3" fontId="27" fillId="2" borderId="1" xfId="0" applyNumberFormat="1" applyFont="1" applyFill="1" applyBorder="1" applyAlignment="1">
      <alignment horizontal="right" wrapText="1"/>
    </xf>
    <xf numFmtId="3" fontId="23" fillId="2" borderId="1" xfId="6" applyNumberFormat="1" applyFont="1" applyFill="1" applyBorder="1" applyAlignment="1" applyProtection="1">
      <alignment horizontal="right" wrapText="1"/>
      <protection hidden="1"/>
    </xf>
    <xf numFmtId="3" fontId="23" fillId="2" borderId="1" xfId="6" applyNumberFormat="1" applyFont="1" applyFill="1" applyBorder="1" applyAlignment="1" applyProtection="1">
      <alignment horizontal="right"/>
    </xf>
    <xf numFmtId="3" fontId="27" fillId="2" borderId="1" xfId="6" applyNumberFormat="1" applyFont="1" applyFill="1" applyBorder="1" applyAlignment="1" applyProtection="1">
      <alignment horizontal="right"/>
    </xf>
    <xf numFmtId="3" fontId="23" fillId="2" borderId="1" xfId="0" applyNumberFormat="1" applyFont="1" applyFill="1" applyBorder="1" applyAlignment="1">
      <alignment wrapText="1"/>
    </xf>
    <xf numFmtId="3" fontId="23" fillId="2" borderId="1" xfId="0" applyNumberFormat="1" applyFont="1" applyFill="1" applyBorder="1" applyAlignment="1">
      <alignment horizontal="right" wrapText="1"/>
    </xf>
    <xf numFmtId="3" fontId="23" fillId="2" borderId="1" xfId="6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top"/>
    </xf>
    <xf numFmtId="0" fontId="23" fillId="2" borderId="1" xfId="3" applyNumberFormat="1" applyFont="1" applyFill="1" applyBorder="1" applyAlignment="1" applyProtection="1">
      <alignment horizontal="right" wrapText="1"/>
      <protection hidden="1"/>
    </xf>
    <xf numFmtId="0" fontId="23" fillId="2" borderId="1" xfId="0" applyNumberFormat="1" applyFont="1" applyFill="1" applyBorder="1" applyAlignment="1" applyProtection="1">
      <alignment wrapText="1"/>
      <protection hidden="1"/>
    </xf>
    <xf numFmtId="3" fontId="26" fillId="2" borderId="1" xfId="5" applyNumberFormat="1" applyFont="1" applyFill="1" applyBorder="1" applyAlignment="1" applyProtection="1">
      <alignment horizontal="right" wrapText="1"/>
      <protection hidden="1"/>
    </xf>
    <xf numFmtId="3" fontId="27" fillId="2" borderId="1" xfId="5" applyNumberFormat="1" applyFont="1" applyFill="1" applyBorder="1" applyAlignment="1" applyProtection="1">
      <alignment horizontal="right" wrapText="1"/>
      <protection hidden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3" fontId="26" fillId="2" borderId="1" xfId="3" applyNumberFormat="1" applyFont="1" applyFill="1" applyBorder="1" applyAlignment="1" applyProtection="1">
      <alignment horizontal="right" wrapText="1"/>
      <protection hidden="1"/>
    </xf>
    <xf numFmtId="3" fontId="26" fillId="2" borderId="1" xfId="0" applyNumberFormat="1" applyFont="1" applyFill="1" applyBorder="1" applyAlignment="1" applyProtection="1">
      <alignment horizontal="right" wrapText="1"/>
      <protection hidden="1"/>
    </xf>
    <xf numFmtId="3" fontId="26" fillId="2" borderId="1" xfId="3" applyNumberFormat="1" applyFont="1" applyFill="1" applyBorder="1" applyAlignment="1" applyProtection="1">
      <alignment horizontal="right"/>
    </xf>
    <xf numFmtId="3" fontId="26" fillId="2" borderId="1" xfId="6" applyNumberFormat="1" applyFont="1" applyFill="1" applyBorder="1" applyAlignment="1">
      <alignment horizontal="right"/>
    </xf>
    <xf numFmtId="3" fontId="30" fillId="2" borderId="1" xfId="6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3" fillId="3" borderId="1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right"/>
    </xf>
    <xf numFmtId="3" fontId="23" fillId="2" borderId="1" xfId="2" applyNumberFormat="1" applyFont="1" applyFill="1" applyBorder="1" applyAlignment="1" applyProtection="1">
      <alignment horizontal="right" wrapText="1"/>
      <protection hidden="1"/>
    </xf>
    <xf numFmtId="3" fontId="27" fillId="2" borderId="1" xfId="2" applyNumberFormat="1" applyFont="1" applyFill="1" applyBorder="1" applyAlignment="1" applyProtection="1">
      <alignment horizontal="right" wrapText="1"/>
      <protection hidden="1"/>
    </xf>
    <xf numFmtId="3" fontId="30" fillId="2" borderId="1" xfId="4" applyNumberFormat="1" applyFont="1" applyFill="1" applyBorder="1" applyAlignment="1" applyProtection="1">
      <alignment horizontal="right" wrapText="1"/>
      <protection hidden="1"/>
    </xf>
    <xf numFmtId="3" fontId="26" fillId="2" borderId="1" xfId="4" applyNumberFormat="1" applyFont="1" applyFill="1" applyBorder="1" applyAlignment="1" applyProtection="1">
      <alignment horizontal="right" wrapText="1"/>
      <protection hidden="1"/>
    </xf>
    <xf numFmtId="3" fontId="23" fillId="2" borderId="1" xfId="0" applyNumberFormat="1" applyFont="1" applyFill="1" applyBorder="1" applyAlignment="1">
      <alignment horizontal="right"/>
    </xf>
    <xf numFmtId="3" fontId="30" fillId="2" borderId="1" xfId="3" applyNumberFormat="1" applyFont="1" applyFill="1" applyBorder="1" applyAlignment="1" applyProtection="1">
      <alignment horizontal="right" wrapText="1"/>
      <protection hidden="1"/>
    </xf>
    <xf numFmtId="0" fontId="23" fillId="2" borderId="1" xfId="0" applyFont="1" applyFill="1" applyBorder="1"/>
    <xf numFmtId="3" fontId="23" fillId="2" borderId="1" xfId="3" applyNumberFormat="1" applyFont="1" applyFill="1" applyBorder="1" applyAlignment="1" applyProtection="1">
      <alignment horizontal="right" vertical="center" wrapText="1"/>
      <protection hidden="1"/>
    </xf>
    <xf numFmtId="3" fontId="30" fillId="2" borderId="1" xfId="0" applyNumberFormat="1" applyFont="1" applyFill="1" applyBorder="1" applyAlignment="1">
      <alignment horizontal="right" wrapText="1"/>
    </xf>
    <xf numFmtId="3" fontId="26" fillId="2" borderId="1" xfId="0" applyNumberFormat="1" applyFont="1" applyFill="1" applyBorder="1" applyAlignment="1">
      <alignment horizontal="right" wrapText="1"/>
    </xf>
    <xf numFmtId="3" fontId="31" fillId="2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 applyProtection="1">
      <alignment horizontal="justify" vertical="top" wrapText="1"/>
      <protection hidden="1"/>
    </xf>
    <xf numFmtId="3" fontId="23" fillId="0" borderId="1" xfId="0" applyNumberFormat="1" applyFont="1" applyFill="1" applyBorder="1" applyAlignment="1">
      <alignment horizontal="right"/>
    </xf>
    <xf numFmtId="0" fontId="30" fillId="0" borderId="1" xfId="3" applyNumberFormat="1" applyFont="1" applyFill="1" applyBorder="1" applyAlignment="1" applyProtection="1">
      <alignment horizontal="justify" vertical="top" wrapText="1"/>
      <protection hidden="1"/>
    </xf>
    <xf numFmtId="0" fontId="23" fillId="0" borderId="1" xfId="0" applyFont="1" applyFill="1" applyBorder="1" applyAlignment="1">
      <alignment horizontal="justify" vertical="top" wrapText="1"/>
    </xf>
    <xf numFmtId="3" fontId="30" fillId="0" borderId="1" xfId="0" applyNumberFormat="1" applyFont="1" applyFill="1" applyBorder="1" applyAlignment="1">
      <alignment horizontal="justify" vertical="top" wrapText="1"/>
    </xf>
    <xf numFmtId="0" fontId="27" fillId="0" borderId="1" xfId="2" applyNumberFormat="1" applyFont="1" applyFill="1" applyBorder="1" applyAlignment="1" applyProtection="1">
      <alignment horizontal="left" vertical="top" wrapText="1"/>
      <protection hidden="1"/>
    </xf>
    <xf numFmtId="3" fontId="27" fillId="0" borderId="1" xfId="2" applyNumberFormat="1" applyFont="1" applyFill="1" applyBorder="1" applyAlignment="1" applyProtection="1">
      <alignment horizontal="right" wrapText="1"/>
      <protection hidden="1"/>
    </xf>
    <xf numFmtId="0" fontId="23" fillId="0" borderId="1" xfId="2" applyNumberFormat="1" applyFont="1" applyFill="1" applyBorder="1" applyAlignment="1" applyProtection="1">
      <alignment horizontal="left" vertical="top" wrapText="1"/>
      <protection hidden="1"/>
    </xf>
    <xf numFmtId="3" fontId="23" fillId="0" borderId="1" xfId="2" applyNumberFormat="1" applyFont="1" applyFill="1" applyBorder="1" applyAlignment="1" applyProtection="1">
      <alignment horizontal="right" wrapText="1"/>
      <protection hidden="1"/>
    </xf>
    <xf numFmtId="0" fontId="27" fillId="0" borderId="1" xfId="0" applyFont="1" applyFill="1" applyBorder="1" applyAlignment="1" applyProtection="1">
      <alignment horizontal="left" vertical="top" wrapText="1"/>
      <protection hidden="1"/>
    </xf>
    <xf numFmtId="49" fontId="23" fillId="2" borderId="1" xfId="5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Font="1" applyFill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9" fontId="26" fillId="2" borderId="1" xfId="4" applyNumberFormat="1" applyFont="1" applyFill="1" applyBorder="1" applyAlignment="1" applyProtection="1">
      <alignment horizontal="center" wrapText="1"/>
      <protection hidden="1"/>
    </xf>
    <xf numFmtId="3" fontId="23" fillId="2" borderId="1" xfId="0" applyNumberFormat="1" applyFont="1" applyFill="1" applyBorder="1" applyAlignment="1">
      <alignment horizontal="justify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3" fontId="23" fillId="2" borderId="1" xfId="0" applyNumberFormat="1" applyFont="1" applyFill="1" applyBorder="1" applyAlignment="1">
      <alignment horizontal="right"/>
    </xf>
    <xf numFmtId="3" fontId="23" fillId="2" borderId="1" xfId="2" applyNumberFormat="1" applyFont="1" applyFill="1" applyBorder="1" applyAlignment="1" applyProtection="1">
      <alignment horizontal="right" wrapText="1"/>
      <protection hidden="1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J1336"/>
  <sheetViews>
    <sheetView showGridLines="0" tabSelected="1" view="pageBreakPreview" zoomScaleNormal="100" zoomScaleSheetLayoutView="100" workbookViewId="0">
      <pane xSplit="1" ySplit="8" topLeftCell="B589" activePane="bottomRight" state="frozen"/>
      <selection pane="topRight" activeCell="B1" sqref="B1"/>
      <selection pane="bottomLeft" activeCell="A9" sqref="A9"/>
      <selection pane="bottomRight" activeCell="F592" sqref="F592"/>
    </sheetView>
  </sheetViews>
  <sheetFormatPr defaultColWidth="9.140625" defaultRowHeight="15.75" x14ac:dyDescent="0.25"/>
  <cols>
    <col min="1" max="1" width="9.28515625" style="30" customWidth="1"/>
    <col min="2" max="2" width="42.85546875" style="31" customWidth="1"/>
    <col min="3" max="3" width="19.85546875" style="3" customWidth="1"/>
    <col min="4" max="4" width="18" style="3" customWidth="1"/>
    <col min="5" max="5" width="19.5703125" style="3" customWidth="1"/>
    <col min="6" max="6" width="66.85546875" style="33" customWidth="1"/>
    <col min="7" max="7" width="15.140625" style="2" customWidth="1"/>
    <col min="8" max="12" width="9.140625" style="2"/>
    <col min="13" max="16384" width="9.140625" style="3"/>
  </cols>
  <sheetData>
    <row r="1" spans="1:7" x14ac:dyDescent="0.25">
      <c r="F1" s="34" t="s">
        <v>105</v>
      </c>
    </row>
    <row r="2" spans="1:7" x14ac:dyDescent="0.25">
      <c r="F2" s="35" t="s">
        <v>106</v>
      </c>
    </row>
    <row r="3" spans="1:7" x14ac:dyDescent="0.25">
      <c r="F3" s="36"/>
    </row>
    <row r="4" spans="1:7" ht="38.25" customHeight="1" x14ac:dyDescent="0.25">
      <c r="A4" s="214" t="s">
        <v>396</v>
      </c>
      <c r="B4" s="214"/>
      <c r="C4" s="214"/>
      <c r="D4" s="214"/>
      <c r="E4" s="214"/>
      <c r="F4" s="214"/>
    </row>
    <row r="5" spans="1:7" x14ac:dyDescent="0.25">
      <c r="B5" s="33"/>
      <c r="F5" s="37" t="s">
        <v>107</v>
      </c>
    </row>
    <row r="6" spans="1:7" ht="17.25" customHeight="1" x14ac:dyDescent="0.25">
      <c r="A6" s="215" t="s">
        <v>0</v>
      </c>
      <c r="B6" s="216" t="s">
        <v>67</v>
      </c>
      <c r="C6" s="216" t="s">
        <v>513</v>
      </c>
      <c r="D6" s="216" t="s">
        <v>484</v>
      </c>
      <c r="E6" s="216" t="s">
        <v>485</v>
      </c>
      <c r="F6" s="217" t="s">
        <v>406</v>
      </c>
    </row>
    <row r="7" spans="1:7" ht="18.75" customHeight="1" x14ac:dyDescent="0.25">
      <c r="A7" s="215"/>
      <c r="B7" s="216"/>
      <c r="C7" s="216"/>
      <c r="D7" s="216"/>
      <c r="E7" s="216"/>
      <c r="F7" s="217"/>
    </row>
    <row r="8" spans="1:7" ht="27.75" customHeight="1" x14ac:dyDescent="0.25">
      <c r="A8" s="215"/>
      <c r="B8" s="216"/>
      <c r="C8" s="216"/>
      <c r="D8" s="216"/>
      <c r="E8" s="216"/>
      <c r="F8" s="217"/>
    </row>
    <row r="9" spans="1:7" ht="35.25" customHeight="1" x14ac:dyDescent="0.25">
      <c r="A9" s="152" t="s">
        <v>73</v>
      </c>
      <c r="B9" s="38" t="s">
        <v>1</v>
      </c>
      <c r="C9" s="12">
        <f>C10+C14+C94+C78+C81+C100+C90+C86</f>
        <v>-66342600</v>
      </c>
      <c r="D9" s="12">
        <f>D10+D14+D94+D78+D81+D100+D90+D86</f>
        <v>33069958</v>
      </c>
      <c r="E9" s="12">
        <f>E10+E14+E94+E78+E81+E100+E90+E86</f>
        <v>336477726</v>
      </c>
      <c r="F9" s="132"/>
      <c r="G9" s="1"/>
    </row>
    <row r="10" spans="1:7" ht="48.75" customHeight="1" x14ac:dyDescent="0.25">
      <c r="A10" s="152" t="s">
        <v>74</v>
      </c>
      <c r="B10" s="39" t="s">
        <v>164</v>
      </c>
      <c r="C10" s="12">
        <f>C11</f>
        <v>0</v>
      </c>
      <c r="D10" s="12">
        <f t="shared" ref="D10:E10" si="0">D11</f>
        <v>0</v>
      </c>
      <c r="E10" s="12">
        <f t="shared" si="0"/>
        <v>0</v>
      </c>
      <c r="F10" s="46"/>
      <c r="G10" s="1"/>
    </row>
    <row r="11" spans="1:7" x14ac:dyDescent="0.25">
      <c r="A11" s="152"/>
      <c r="B11" s="40" t="s">
        <v>254</v>
      </c>
      <c r="C11" s="159">
        <f>C12+C13</f>
        <v>0</v>
      </c>
      <c r="D11" s="159">
        <f t="shared" ref="D11:E11" si="1">D12+D13</f>
        <v>0</v>
      </c>
      <c r="E11" s="159">
        <f t="shared" si="1"/>
        <v>0</v>
      </c>
      <c r="F11" s="46"/>
      <c r="G11" s="1"/>
    </row>
    <row r="12" spans="1:7" ht="55.5" customHeight="1" x14ac:dyDescent="0.25">
      <c r="A12" s="152"/>
      <c r="B12" s="16" t="s">
        <v>331</v>
      </c>
      <c r="C12" s="160"/>
      <c r="D12" s="160"/>
      <c r="E12" s="160"/>
      <c r="F12" s="44" t="s">
        <v>486</v>
      </c>
      <c r="G12" s="1"/>
    </row>
    <row r="13" spans="1:7" hidden="1" x14ac:dyDescent="0.25">
      <c r="A13" s="152"/>
      <c r="B13" s="16"/>
      <c r="C13" s="160"/>
      <c r="D13" s="160"/>
      <c r="E13" s="160"/>
      <c r="F13" s="46"/>
      <c r="G13" s="1"/>
    </row>
    <row r="14" spans="1:7" ht="48.75" customHeight="1" x14ac:dyDescent="0.25">
      <c r="A14" s="152" t="s">
        <v>75</v>
      </c>
      <c r="B14" s="41" t="s">
        <v>26</v>
      </c>
      <c r="C14" s="161">
        <f>C15</f>
        <v>102668000</v>
      </c>
      <c r="D14" s="161">
        <f t="shared" ref="D14:E14" si="2">D15</f>
        <v>32487058</v>
      </c>
      <c r="E14" s="161">
        <f t="shared" si="2"/>
        <v>58900000</v>
      </c>
      <c r="F14" s="133"/>
      <c r="G14" s="1"/>
    </row>
    <row r="15" spans="1:7" ht="31.5" x14ac:dyDescent="0.25">
      <c r="A15" s="152"/>
      <c r="B15" s="40" t="s">
        <v>262</v>
      </c>
      <c r="C15" s="162">
        <f>SUM(C16:C77)</f>
        <v>102668000</v>
      </c>
      <c r="D15" s="162">
        <f>SUM(D16:D77)</f>
        <v>32487058</v>
      </c>
      <c r="E15" s="162">
        <f>SUM(E16:E77)</f>
        <v>58900000</v>
      </c>
      <c r="F15" s="133"/>
      <c r="G15" s="1"/>
    </row>
    <row r="16" spans="1:7" ht="85.5" customHeight="1" x14ac:dyDescent="0.25">
      <c r="A16" s="152"/>
      <c r="B16" s="42" t="s">
        <v>398</v>
      </c>
      <c r="C16" s="163">
        <v>102668000</v>
      </c>
      <c r="D16" s="164"/>
      <c r="E16" s="164">
        <v>58900000</v>
      </c>
      <c r="F16" s="4" t="s">
        <v>469</v>
      </c>
      <c r="G16" s="1"/>
    </row>
    <row r="17" spans="1:7" ht="102" hidden="1" customHeight="1" x14ac:dyDescent="0.25">
      <c r="A17" s="152"/>
      <c r="B17" s="127"/>
      <c r="C17" s="163"/>
      <c r="D17" s="165"/>
      <c r="E17" s="4"/>
      <c r="F17" s="4"/>
      <c r="G17" s="1"/>
    </row>
    <row r="18" spans="1:7" ht="102.75" hidden="1" customHeight="1" x14ac:dyDescent="0.25">
      <c r="A18" s="152"/>
      <c r="B18" s="128"/>
      <c r="C18" s="163"/>
      <c r="D18" s="166"/>
      <c r="E18" s="166"/>
      <c r="F18" s="129"/>
      <c r="G18" s="1"/>
    </row>
    <row r="19" spans="1:7" ht="67.5" customHeight="1" x14ac:dyDescent="0.25">
      <c r="A19" s="152"/>
      <c r="B19" s="42" t="s">
        <v>388</v>
      </c>
      <c r="C19" s="167"/>
      <c r="D19" s="164">
        <v>1563320</v>
      </c>
      <c r="E19" s="164"/>
      <c r="F19" s="4" t="s">
        <v>408</v>
      </c>
      <c r="G19" s="1"/>
    </row>
    <row r="20" spans="1:7" ht="94.5" x14ac:dyDescent="0.25">
      <c r="A20" s="152"/>
      <c r="B20" s="16" t="s">
        <v>471</v>
      </c>
      <c r="C20" s="167"/>
      <c r="D20" s="164">
        <v>13544723</v>
      </c>
      <c r="E20" s="164"/>
      <c r="F20" s="4" t="s">
        <v>470</v>
      </c>
      <c r="G20" s="1"/>
    </row>
    <row r="21" spans="1:7" ht="161.25" hidden="1" customHeight="1" x14ac:dyDescent="0.25">
      <c r="A21" s="152"/>
      <c r="B21" s="16"/>
      <c r="C21" s="167"/>
      <c r="D21" s="164"/>
      <c r="E21" s="164"/>
      <c r="F21" s="5"/>
      <c r="G21" s="1"/>
    </row>
    <row r="22" spans="1:7" ht="128.25" hidden="1" customHeight="1" x14ac:dyDescent="0.25">
      <c r="A22" s="152"/>
      <c r="B22" s="42"/>
      <c r="C22" s="167"/>
      <c r="D22" s="164"/>
      <c r="E22" s="164"/>
      <c r="F22" s="4"/>
      <c r="G22" s="1"/>
    </row>
    <row r="23" spans="1:7" ht="132" hidden="1" customHeight="1" x14ac:dyDescent="0.25">
      <c r="A23" s="152"/>
      <c r="B23" s="42"/>
      <c r="C23" s="167"/>
      <c r="D23" s="164"/>
      <c r="E23" s="164"/>
      <c r="F23" s="4"/>
      <c r="G23" s="1"/>
    </row>
    <row r="24" spans="1:7" ht="81" hidden="1" customHeight="1" x14ac:dyDescent="0.25">
      <c r="A24" s="152"/>
      <c r="B24" s="16"/>
      <c r="C24" s="167"/>
      <c r="D24" s="167"/>
      <c r="E24" s="164"/>
      <c r="F24" s="5"/>
      <c r="G24" s="1"/>
    </row>
    <row r="25" spans="1:7" ht="65.25" customHeight="1" x14ac:dyDescent="0.25">
      <c r="A25" s="152"/>
      <c r="B25" s="16" t="s">
        <v>353</v>
      </c>
      <c r="C25" s="167"/>
      <c r="D25" s="164">
        <f>9250965</f>
        <v>9250965</v>
      </c>
      <c r="E25" s="164"/>
      <c r="F25" s="4" t="s">
        <v>476</v>
      </c>
      <c r="G25" s="1"/>
    </row>
    <row r="26" spans="1:7" hidden="1" x14ac:dyDescent="0.25">
      <c r="A26" s="152"/>
      <c r="B26" s="16"/>
      <c r="C26" s="167"/>
      <c r="D26" s="164"/>
      <c r="E26" s="164"/>
      <c r="F26" s="4"/>
      <c r="G26" s="1"/>
    </row>
    <row r="27" spans="1:7" hidden="1" x14ac:dyDescent="0.25">
      <c r="A27" s="152"/>
      <c r="B27" s="16"/>
      <c r="C27" s="167"/>
      <c r="D27" s="164"/>
      <c r="E27" s="164"/>
      <c r="F27" s="4"/>
      <c r="G27" s="1"/>
    </row>
    <row r="28" spans="1:7" hidden="1" x14ac:dyDescent="0.25">
      <c r="A28" s="152"/>
      <c r="B28" s="16"/>
      <c r="C28" s="167"/>
      <c r="D28" s="164"/>
      <c r="E28" s="164"/>
      <c r="F28" s="4"/>
      <c r="G28" s="1"/>
    </row>
    <row r="29" spans="1:7" hidden="1" x14ac:dyDescent="0.25">
      <c r="A29" s="152"/>
      <c r="B29" s="16"/>
      <c r="C29" s="167"/>
      <c r="D29" s="164"/>
      <c r="E29" s="164"/>
      <c r="F29" s="4"/>
      <c r="G29" s="1"/>
    </row>
    <row r="30" spans="1:7" ht="51" hidden="1" customHeight="1" x14ac:dyDescent="0.25">
      <c r="A30" s="152"/>
      <c r="B30" s="16"/>
      <c r="C30" s="167"/>
      <c r="D30" s="164"/>
      <c r="E30" s="164"/>
      <c r="F30" s="4"/>
      <c r="G30" s="1"/>
    </row>
    <row r="31" spans="1:7" hidden="1" x14ac:dyDescent="0.25">
      <c r="A31" s="152"/>
      <c r="B31" s="16"/>
      <c r="C31" s="167"/>
      <c r="D31" s="164"/>
      <c r="E31" s="164"/>
      <c r="F31" s="4"/>
      <c r="G31" s="1"/>
    </row>
    <row r="32" spans="1:7" ht="31.5" x14ac:dyDescent="0.25">
      <c r="A32" s="152"/>
      <c r="B32" s="16" t="s">
        <v>399</v>
      </c>
      <c r="C32" s="167"/>
      <c r="D32" s="164">
        <v>328050</v>
      </c>
      <c r="E32" s="164"/>
      <c r="F32" s="4" t="s">
        <v>407</v>
      </c>
      <c r="G32" s="1"/>
    </row>
    <row r="33" spans="1:7" hidden="1" x14ac:dyDescent="0.25">
      <c r="A33" s="152"/>
      <c r="B33" s="16"/>
      <c r="C33" s="167"/>
      <c r="D33" s="164"/>
      <c r="E33" s="164"/>
      <c r="F33" s="4"/>
      <c r="G33" s="1"/>
    </row>
    <row r="34" spans="1:7" hidden="1" x14ac:dyDescent="0.25">
      <c r="A34" s="152"/>
      <c r="B34" s="16"/>
      <c r="C34" s="167"/>
      <c r="D34" s="164"/>
      <c r="E34" s="164"/>
      <c r="F34" s="4"/>
      <c r="G34" s="1"/>
    </row>
    <row r="35" spans="1:7" hidden="1" x14ac:dyDescent="0.25">
      <c r="A35" s="152"/>
      <c r="B35" s="16"/>
      <c r="C35" s="167"/>
      <c r="D35" s="164"/>
      <c r="E35" s="164"/>
      <c r="F35" s="4"/>
      <c r="G35" s="1"/>
    </row>
    <row r="36" spans="1:7" hidden="1" x14ac:dyDescent="0.25">
      <c r="A36" s="152"/>
      <c r="B36" s="16"/>
      <c r="C36" s="167"/>
      <c r="D36" s="164"/>
      <c r="E36" s="164"/>
      <c r="F36" s="4"/>
      <c r="G36" s="1"/>
    </row>
    <row r="37" spans="1:7" hidden="1" x14ac:dyDescent="0.25">
      <c r="A37" s="152"/>
      <c r="B37" s="16"/>
      <c r="C37" s="167"/>
      <c r="D37" s="164"/>
      <c r="E37" s="164"/>
      <c r="F37" s="4"/>
      <c r="G37" s="1"/>
    </row>
    <row r="38" spans="1:7" hidden="1" x14ac:dyDescent="0.25">
      <c r="A38" s="152"/>
      <c r="B38" s="16"/>
      <c r="C38" s="167"/>
      <c r="D38" s="164"/>
      <c r="E38" s="164"/>
      <c r="F38" s="4"/>
      <c r="G38" s="1"/>
    </row>
    <row r="39" spans="1:7" hidden="1" x14ac:dyDescent="0.25">
      <c r="A39" s="152"/>
      <c r="B39" s="16"/>
      <c r="C39" s="167"/>
      <c r="D39" s="164"/>
      <c r="E39" s="164"/>
      <c r="F39" s="4"/>
      <c r="G39" s="1"/>
    </row>
    <row r="40" spans="1:7" hidden="1" x14ac:dyDescent="0.25">
      <c r="A40" s="152"/>
      <c r="B40" s="16"/>
      <c r="C40" s="167"/>
      <c r="D40" s="164"/>
      <c r="E40" s="164"/>
      <c r="F40" s="4"/>
      <c r="G40" s="1"/>
    </row>
    <row r="41" spans="1:7" hidden="1" x14ac:dyDescent="0.25">
      <c r="A41" s="152"/>
      <c r="B41" s="16"/>
      <c r="C41" s="167"/>
      <c r="D41" s="164"/>
      <c r="E41" s="164"/>
      <c r="F41" s="4"/>
      <c r="G41" s="1"/>
    </row>
    <row r="42" spans="1:7" hidden="1" x14ac:dyDescent="0.25">
      <c r="A42" s="152"/>
      <c r="B42" s="16"/>
      <c r="C42" s="167"/>
      <c r="D42" s="164"/>
      <c r="E42" s="164"/>
      <c r="F42" s="4"/>
      <c r="G42" s="1"/>
    </row>
    <row r="43" spans="1:7" hidden="1" x14ac:dyDescent="0.25">
      <c r="A43" s="152"/>
      <c r="B43" s="16"/>
      <c r="C43" s="167"/>
      <c r="D43" s="164"/>
      <c r="E43" s="164"/>
      <c r="F43" s="4"/>
      <c r="G43" s="1"/>
    </row>
    <row r="44" spans="1:7" ht="132" hidden="1" customHeight="1" x14ac:dyDescent="0.25">
      <c r="A44" s="152"/>
      <c r="B44" s="16"/>
      <c r="C44" s="167"/>
      <c r="D44" s="164"/>
      <c r="E44" s="164"/>
      <c r="F44" s="4"/>
      <c r="G44" s="1"/>
    </row>
    <row r="45" spans="1:7" hidden="1" x14ac:dyDescent="0.25">
      <c r="A45" s="152"/>
      <c r="B45" s="16"/>
      <c r="C45" s="167"/>
      <c r="D45" s="164"/>
      <c r="E45" s="164"/>
      <c r="F45" s="4"/>
      <c r="G45" s="1"/>
    </row>
    <row r="46" spans="1:7" ht="82.5" hidden="1" customHeight="1" x14ac:dyDescent="0.25">
      <c r="A46" s="152"/>
      <c r="B46" s="16"/>
      <c r="C46" s="167"/>
      <c r="D46" s="164"/>
      <c r="E46" s="164"/>
      <c r="F46" s="4"/>
      <c r="G46" s="1"/>
    </row>
    <row r="47" spans="1:7" ht="47.25" x14ac:dyDescent="0.25">
      <c r="A47" s="152"/>
      <c r="B47" s="42" t="s">
        <v>487</v>
      </c>
      <c r="C47" s="167"/>
      <c r="D47" s="164">
        <v>1500000</v>
      </c>
      <c r="E47" s="164"/>
      <c r="F47" s="5" t="s">
        <v>400</v>
      </c>
      <c r="G47" s="1"/>
    </row>
    <row r="48" spans="1:7" hidden="1" x14ac:dyDescent="0.25">
      <c r="A48" s="152"/>
      <c r="B48" s="42"/>
      <c r="C48" s="167"/>
      <c r="D48" s="164"/>
      <c r="E48" s="164"/>
      <c r="F48" s="4"/>
      <c r="G48" s="1"/>
    </row>
    <row r="49" spans="1:7" hidden="1" x14ac:dyDescent="0.25">
      <c r="A49" s="152"/>
      <c r="B49" s="16"/>
      <c r="C49" s="167"/>
      <c r="D49" s="164"/>
      <c r="E49" s="164"/>
      <c r="F49" s="4"/>
      <c r="G49" s="1"/>
    </row>
    <row r="50" spans="1:7" hidden="1" x14ac:dyDescent="0.25">
      <c r="A50" s="152"/>
      <c r="B50" s="16"/>
      <c r="C50" s="167"/>
      <c r="D50" s="164"/>
      <c r="E50" s="164"/>
      <c r="F50" s="4"/>
      <c r="G50" s="1"/>
    </row>
    <row r="51" spans="1:7" hidden="1" x14ac:dyDescent="0.25">
      <c r="A51" s="152"/>
      <c r="B51" s="42"/>
      <c r="C51" s="167"/>
      <c r="D51" s="164"/>
      <c r="E51" s="164"/>
      <c r="F51" s="4"/>
      <c r="G51" s="1"/>
    </row>
    <row r="52" spans="1:7" ht="68.25" customHeight="1" x14ac:dyDescent="0.25">
      <c r="A52" s="152"/>
      <c r="B52" s="16" t="s">
        <v>401</v>
      </c>
      <c r="C52" s="167"/>
      <c r="D52" s="164">
        <v>4800000</v>
      </c>
      <c r="E52" s="164"/>
      <c r="F52" s="4" t="s">
        <v>488</v>
      </c>
      <c r="G52" s="1"/>
    </row>
    <row r="53" spans="1:7" ht="99.75" hidden="1" customHeight="1" x14ac:dyDescent="0.25">
      <c r="A53" s="152"/>
      <c r="B53" s="16"/>
      <c r="C53" s="167"/>
      <c r="D53" s="164"/>
      <c r="E53" s="164"/>
      <c r="F53" s="4"/>
      <c r="G53" s="1"/>
    </row>
    <row r="54" spans="1:7" hidden="1" x14ac:dyDescent="0.25">
      <c r="A54" s="152"/>
      <c r="B54" s="39"/>
      <c r="C54" s="167"/>
      <c r="D54" s="164"/>
      <c r="E54" s="164"/>
      <c r="F54" s="4"/>
      <c r="G54" s="1"/>
    </row>
    <row r="55" spans="1:7" hidden="1" x14ac:dyDescent="0.25">
      <c r="A55" s="152"/>
      <c r="B55" s="16"/>
      <c r="C55" s="167"/>
      <c r="D55" s="164"/>
      <c r="E55" s="164"/>
      <c r="F55" s="4"/>
      <c r="G55" s="1"/>
    </row>
    <row r="56" spans="1:7" ht="130.5" hidden="1" customHeight="1" x14ac:dyDescent="0.25">
      <c r="A56" s="152"/>
      <c r="B56" s="16"/>
      <c r="C56" s="167"/>
      <c r="D56" s="164"/>
      <c r="E56" s="164"/>
      <c r="F56" s="4"/>
      <c r="G56" s="1"/>
    </row>
    <row r="57" spans="1:7" ht="127.5" hidden="1" customHeight="1" x14ac:dyDescent="0.25">
      <c r="A57" s="152"/>
      <c r="B57" s="16"/>
      <c r="C57" s="167"/>
      <c r="D57" s="164"/>
      <c r="E57" s="164"/>
      <c r="F57" s="4"/>
      <c r="G57" s="1"/>
    </row>
    <row r="58" spans="1:7" ht="127.5" hidden="1" customHeight="1" x14ac:dyDescent="0.25">
      <c r="A58" s="152"/>
      <c r="B58" s="16"/>
      <c r="C58" s="167"/>
      <c r="D58" s="164"/>
      <c r="E58" s="164"/>
      <c r="F58" s="4"/>
      <c r="G58" s="1"/>
    </row>
    <row r="59" spans="1:7" ht="116.25" hidden="1" customHeight="1" x14ac:dyDescent="0.25">
      <c r="A59" s="152"/>
      <c r="B59" s="16"/>
      <c r="C59" s="167"/>
      <c r="D59" s="164"/>
      <c r="E59" s="164"/>
      <c r="F59" s="4"/>
      <c r="G59" s="1"/>
    </row>
    <row r="60" spans="1:7" ht="128.25" hidden="1" customHeight="1" x14ac:dyDescent="0.25">
      <c r="A60" s="152"/>
      <c r="B60" s="16"/>
      <c r="C60" s="167"/>
      <c r="D60" s="164"/>
      <c r="E60" s="164"/>
      <c r="F60" s="4"/>
      <c r="G60" s="1"/>
    </row>
    <row r="61" spans="1:7" ht="306" hidden="1" customHeight="1" x14ac:dyDescent="0.25">
      <c r="A61" s="152"/>
      <c r="B61" s="16"/>
      <c r="C61" s="167"/>
      <c r="D61" s="164"/>
      <c r="E61" s="164"/>
      <c r="F61" s="4"/>
      <c r="G61" s="1"/>
    </row>
    <row r="62" spans="1:7" ht="128.25" hidden="1" customHeight="1" x14ac:dyDescent="0.25">
      <c r="A62" s="152"/>
      <c r="B62" s="16"/>
      <c r="C62" s="167"/>
      <c r="D62" s="164"/>
      <c r="E62" s="164"/>
      <c r="F62" s="4"/>
      <c r="G62" s="1"/>
    </row>
    <row r="63" spans="1:7" ht="111" hidden="1" customHeight="1" x14ac:dyDescent="0.25">
      <c r="A63" s="152"/>
      <c r="B63" s="16"/>
      <c r="C63" s="167"/>
      <c r="D63" s="164"/>
      <c r="E63" s="164"/>
      <c r="F63" s="4"/>
      <c r="G63" s="1"/>
    </row>
    <row r="64" spans="1:7" ht="159.75" hidden="1" customHeight="1" x14ac:dyDescent="0.25">
      <c r="A64" s="152"/>
      <c r="B64" s="16"/>
      <c r="C64" s="167"/>
      <c r="D64" s="164"/>
      <c r="E64" s="164"/>
      <c r="F64" s="4"/>
      <c r="G64" s="1"/>
    </row>
    <row r="65" spans="1:7" ht="115.5" hidden="1" customHeight="1" x14ac:dyDescent="0.25">
      <c r="A65" s="152"/>
      <c r="B65" s="16"/>
      <c r="C65" s="167"/>
      <c r="D65" s="164"/>
      <c r="E65" s="164"/>
      <c r="F65" s="4"/>
      <c r="G65" s="1"/>
    </row>
    <row r="66" spans="1:7" hidden="1" x14ac:dyDescent="0.25">
      <c r="A66" s="152"/>
      <c r="B66" s="16"/>
      <c r="C66" s="167"/>
      <c r="D66" s="164"/>
      <c r="E66" s="164"/>
      <c r="F66" s="4"/>
      <c r="G66" s="1"/>
    </row>
    <row r="67" spans="1:7" ht="146.25" hidden="1" customHeight="1" x14ac:dyDescent="0.25">
      <c r="A67" s="152"/>
      <c r="B67" s="16"/>
      <c r="C67" s="167"/>
      <c r="D67" s="164"/>
      <c r="E67" s="164"/>
      <c r="F67" s="4"/>
      <c r="G67" s="1"/>
    </row>
    <row r="68" spans="1:7" ht="386.25" hidden="1" customHeight="1" x14ac:dyDescent="0.25">
      <c r="A68" s="152"/>
      <c r="B68" s="16"/>
      <c r="C68" s="167"/>
      <c r="D68" s="164"/>
      <c r="E68" s="164"/>
      <c r="F68" s="4"/>
      <c r="G68" s="1"/>
    </row>
    <row r="69" spans="1:7" ht="81.75" customHeight="1" x14ac:dyDescent="0.25">
      <c r="A69" s="152"/>
      <c r="B69" s="16" t="s">
        <v>392</v>
      </c>
      <c r="C69" s="167"/>
      <c r="D69" s="164">
        <v>1500000</v>
      </c>
      <c r="E69" s="164"/>
      <c r="F69" s="4" t="s">
        <v>409</v>
      </c>
      <c r="G69" s="1"/>
    </row>
    <row r="70" spans="1:7" ht="79.5" customHeight="1" x14ac:dyDescent="0.25">
      <c r="A70" s="152"/>
      <c r="B70" s="16" t="s">
        <v>483</v>
      </c>
      <c r="C70" s="167"/>
      <c r="D70" s="164"/>
      <c r="E70" s="164"/>
      <c r="F70" s="4" t="s">
        <v>489</v>
      </c>
      <c r="G70" s="1"/>
    </row>
    <row r="71" spans="1:7" hidden="1" x14ac:dyDescent="0.25">
      <c r="A71" s="152"/>
      <c r="B71" s="16"/>
      <c r="C71" s="167"/>
      <c r="D71" s="164"/>
      <c r="E71" s="164"/>
      <c r="F71" s="4"/>
      <c r="G71" s="1"/>
    </row>
    <row r="72" spans="1:7" hidden="1" x14ac:dyDescent="0.25">
      <c r="A72" s="152"/>
      <c r="B72" s="16"/>
      <c r="C72" s="167"/>
      <c r="D72" s="164"/>
      <c r="E72" s="164"/>
      <c r="F72" s="4"/>
      <c r="G72" s="1"/>
    </row>
    <row r="73" spans="1:7" hidden="1" x14ac:dyDescent="0.25">
      <c r="A73" s="152"/>
      <c r="B73" s="16"/>
      <c r="C73" s="167"/>
      <c r="D73" s="164"/>
      <c r="E73" s="164"/>
      <c r="F73" s="4"/>
      <c r="G73" s="1"/>
    </row>
    <row r="74" spans="1:7" hidden="1" x14ac:dyDescent="0.25">
      <c r="A74" s="152"/>
      <c r="B74" s="16"/>
      <c r="C74" s="167"/>
      <c r="D74" s="164"/>
      <c r="E74" s="164"/>
      <c r="F74" s="4"/>
      <c r="G74" s="1"/>
    </row>
    <row r="75" spans="1:7" hidden="1" x14ac:dyDescent="0.25">
      <c r="A75" s="152"/>
      <c r="B75" s="16"/>
      <c r="C75" s="167"/>
      <c r="D75" s="164"/>
      <c r="E75" s="164"/>
      <c r="F75" s="4"/>
      <c r="G75" s="1"/>
    </row>
    <row r="76" spans="1:7" hidden="1" x14ac:dyDescent="0.25">
      <c r="A76" s="152"/>
      <c r="B76" s="16"/>
      <c r="C76" s="167"/>
      <c r="D76" s="164"/>
      <c r="E76" s="164"/>
      <c r="F76" s="4"/>
      <c r="G76" s="1"/>
    </row>
    <row r="77" spans="1:7" hidden="1" x14ac:dyDescent="0.25">
      <c r="A77" s="152"/>
      <c r="B77" s="16"/>
      <c r="C77" s="167"/>
      <c r="D77" s="164"/>
      <c r="E77" s="164"/>
      <c r="F77" s="4"/>
      <c r="G77" s="1"/>
    </row>
    <row r="78" spans="1:7" ht="47.25" hidden="1" x14ac:dyDescent="0.25">
      <c r="A78" s="152" t="s">
        <v>172</v>
      </c>
      <c r="B78" s="39" t="s">
        <v>173</v>
      </c>
      <c r="C78" s="161">
        <f>C79</f>
        <v>0</v>
      </c>
      <c r="D78" s="161">
        <f t="shared" ref="D78:E79" si="3">D79</f>
        <v>0</v>
      </c>
      <c r="E78" s="161">
        <f t="shared" si="3"/>
        <v>0</v>
      </c>
      <c r="F78" s="4"/>
      <c r="G78" s="1"/>
    </row>
    <row r="79" spans="1:7" ht="31.5" hidden="1" x14ac:dyDescent="0.25">
      <c r="A79" s="152"/>
      <c r="B79" s="40" t="s">
        <v>262</v>
      </c>
      <c r="C79" s="162">
        <f>C80</f>
        <v>0</v>
      </c>
      <c r="D79" s="162">
        <f t="shared" si="3"/>
        <v>0</v>
      </c>
      <c r="E79" s="162">
        <f t="shared" si="3"/>
        <v>0</v>
      </c>
      <c r="F79" s="6"/>
      <c r="G79" s="1"/>
    </row>
    <row r="80" spans="1:7" hidden="1" x14ac:dyDescent="0.25">
      <c r="A80" s="152"/>
      <c r="B80" s="40"/>
      <c r="C80" s="167"/>
      <c r="D80" s="164"/>
      <c r="E80" s="164"/>
      <c r="F80" s="4"/>
      <c r="G80" s="1"/>
    </row>
    <row r="81" spans="1:7" ht="52.5" customHeight="1" x14ac:dyDescent="0.25">
      <c r="A81" s="152" t="s">
        <v>174</v>
      </c>
      <c r="B81" s="39" t="s">
        <v>175</v>
      </c>
      <c r="C81" s="161">
        <f>C82</f>
        <v>207226100</v>
      </c>
      <c r="D81" s="161">
        <f t="shared" ref="D81:E81" si="4">D82</f>
        <v>0</v>
      </c>
      <c r="E81" s="161">
        <f t="shared" si="4"/>
        <v>39129167</v>
      </c>
      <c r="F81" s="4"/>
      <c r="G81" s="1"/>
    </row>
    <row r="82" spans="1:7" x14ac:dyDescent="0.25">
      <c r="A82" s="152"/>
      <c r="B82" s="40" t="s">
        <v>254</v>
      </c>
      <c r="C82" s="162">
        <f>SUM(C83:C85)</f>
        <v>207226100</v>
      </c>
      <c r="D82" s="162">
        <f t="shared" ref="D82:E82" si="5">SUM(D83:D85)</f>
        <v>0</v>
      </c>
      <c r="E82" s="162">
        <f t="shared" si="5"/>
        <v>39129167</v>
      </c>
      <c r="F82" s="4"/>
      <c r="G82" s="1"/>
    </row>
    <row r="83" spans="1:7" ht="113.25" customHeight="1" x14ac:dyDescent="0.25">
      <c r="A83" s="152"/>
      <c r="B83" s="16" t="s">
        <v>332</v>
      </c>
      <c r="C83" s="167">
        <v>207226100</v>
      </c>
      <c r="D83" s="167"/>
      <c r="E83" s="167"/>
      <c r="F83" s="4" t="s">
        <v>410</v>
      </c>
      <c r="G83" s="1"/>
    </row>
    <row r="84" spans="1:7" ht="198" hidden="1" customHeight="1" x14ac:dyDescent="0.25">
      <c r="A84" s="152"/>
      <c r="B84" s="16"/>
      <c r="C84" s="167"/>
      <c r="D84" s="167"/>
      <c r="E84" s="167"/>
      <c r="F84" s="154"/>
      <c r="G84" s="1"/>
    </row>
    <row r="85" spans="1:7" ht="98.25" customHeight="1" x14ac:dyDescent="0.25">
      <c r="A85" s="152"/>
      <c r="B85" s="16" t="s">
        <v>333</v>
      </c>
      <c r="C85" s="167"/>
      <c r="D85" s="167"/>
      <c r="E85" s="167">
        <v>39129167</v>
      </c>
      <c r="F85" s="4" t="s">
        <v>411</v>
      </c>
      <c r="G85" s="1"/>
    </row>
    <row r="86" spans="1:7" ht="63.75" customHeight="1" x14ac:dyDescent="0.25">
      <c r="A86" s="124" t="s">
        <v>379</v>
      </c>
      <c r="B86" s="125" t="s">
        <v>380</v>
      </c>
      <c r="C86" s="161">
        <f>C87</f>
        <v>-3832500</v>
      </c>
      <c r="D86" s="161">
        <f t="shared" ref="D86:E86" si="6">D87</f>
        <v>0</v>
      </c>
      <c r="E86" s="161">
        <f t="shared" si="6"/>
        <v>85417500</v>
      </c>
      <c r="F86" s="4"/>
      <c r="G86" s="1"/>
    </row>
    <row r="87" spans="1:7" ht="31.5" x14ac:dyDescent="0.25">
      <c r="A87" s="124"/>
      <c r="B87" s="126" t="s">
        <v>262</v>
      </c>
      <c r="C87" s="162">
        <f>C88+C89</f>
        <v>-3832500</v>
      </c>
      <c r="D87" s="162">
        <f t="shared" ref="D87:E87" si="7">D88+D89</f>
        <v>0</v>
      </c>
      <c r="E87" s="162">
        <f t="shared" si="7"/>
        <v>85417500</v>
      </c>
      <c r="F87" s="4"/>
      <c r="G87" s="1"/>
    </row>
    <row r="88" spans="1:7" ht="64.5" customHeight="1" x14ac:dyDescent="0.25">
      <c r="A88" s="124"/>
      <c r="B88" s="16" t="s">
        <v>381</v>
      </c>
      <c r="C88" s="167"/>
      <c r="D88" s="164"/>
      <c r="E88" s="164">
        <v>84000000</v>
      </c>
      <c r="F88" s="4" t="s">
        <v>412</v>
      </c>
      <c r="G88" s="1"/>
    </row>
    <row r="89" spans="1:7" ht="98.25" customHeight="1" x14ac:dyDescent="0.25">
      <c r="A89" s="124"/>
      <c r="B89" s="16" t="s">
        <v>391</v>
      </c>
      <c r="C89" s="167">
        <v>-3832500</v>
      </c>
      <c r="D89" s="164"/>
      <c r="E89" s="164">
        <v>1417500</v>
      </c>
      <c r="F89" s="4" t="s">
        <v>413</v>
      </c>
      <c r="G89" s="1"/>
    </row>
    <row r="90" spans="1:7" ht="81.75" customHeight="1" x14ac:dyDescent="0.25">
      <c r="A90" s="152" t="s">
        <v>334</v>
      </c>
      <c r="B90" s="39" t="s">
        <v>335</v>
      </c>
      <c r="C90" s="161">
        <f>C91</f>
        <v>-383000000</v>
      </c>
      <c r="D90" s="161">
        <f t="shared" ref="D90:E90" si="8">D91</f>
        <v>0</v>
      </c>
      <c r="E90" s="161">
        <f t="shared" si="8"/>
        <v>153031059</v>
      </c>
      <c r="F90" s="4"/>
      <c r="G90" s="1"/>
    </row>
    <row r="91" spans="1:7" x14ac:dyDescent="0.25">
      <c r="A91" s="152"/>
      <c r="B91" s="40" t="s">
        <v>254</v>
      </c>
      <c r="C91" s="167">
        <f>SUM(C92:C93)</f>
        <v>-383000000</v>
      </c>
      <c r="D91" s="167">
        <f t="shared" ref="D91:E91" si="9">SUM(D92:D93)</f>
        <v>0</v>
      </c>
      <c r="E91" s="167">
        <f t="shared" si="9"/>
        <v>153031059</v>
      </c>
      <c r="F91" s="4"/>
      <c r="G91" s="1"/>
    </row>
    <row r="92" spans="1:7" ht="100.5" customHeight="1" x14ac:dyDescent="0.25">
      <c r="A92" s="152"/>
      <c r="B92" s="42" t="s">
        <v>336</v>
      </c>
      <c r="C92" s="167">
        <v>-383000000</v>
      </c>
      <c r="D92" s="164"/>
      <c r="E92" s="164">
        <v>141657600</v>
      </c>
      <c r="F92" s="4" t="s">
        <v>414</v>
      </c>
      <c r="G92" s="1"/>
    </row>
    <row r="93" spans="1:7" ht="47.25" x14ac:dyDescent="0.25">
      <c r="A93" s="152"/>
      <c r="B93" s="16" t="s">
        <v>337</v>
      </c>
      <c r="C93" s="167"/>
      <c r="D93" s="164"/>
      <c r="E93" s="164">
        <v>11373459</v>
      </c>
      <c r="F93" s="4" t="s">
        <v>418</v>
      </c>
      <c r="G93" s="1"/>
    </row>
    <row r="94" spans="1:7" ht="94.5" hidden="1" x14ac:dyDescent="0.25">
      <c r="A94" s="152" t="s">
        <v>143</v>
      </c>
      <c r="B94" s="39" t="s">
        <v>144</v>
      </c>
      <c r="C94" s="161">
        <f>C95+C98</f>
        <v>0</v>
      </c>
      <c r="D94" s="161">
        <f t="shared" ref="D94:E94" si="10">D95+D98</f>
        <v>0</v>
      </c>
      <c r="E94" s="161">
        <f t="shared" si="10"/>
        <v>0</v>
      </c>
      <c r="F94" s="4"/>
      <c r="G94" s="1"/>
    </row>
    <row r="95" spans="1:7" ht="31.5" hidden="1" x14ac:dyDescent="0.25">
      <c r="A95" s="152"/>
      <c r="B95" s="40" t="s">
        <v>262</v>
      </c>
      <c r="C95" s="162">
        <f>C96+C97</f>
        <v>0</v>
      </c>
      <c r="D95" s="162">
        <f t="shared" ref="D95:E95" si="11">D96+D97</f>
        <v>0</v>
      </c>
      <c r="E95" s="162">
        <f t="shared" si="11"/>
        <v>0</v>
      </c>
      <c r="F95" s="4"/>
      <c r="G95" s="1"/>
    </row>
    <row r="96" spans="1:7" hidden="1" x14ac:dyDescent="0.25">
      <c r="A96" s="152"/>
      <c r="B96" s="40"/>
      <c r="C96" s="162"/>
      <c r="D96" s="162"/>
      <c r="E96" s="162"/>
      <c r="F96" s="5"/>
      <c r="G96" s="1"/>
    </row>
    <row r="97" spans="1:7" hidden="1" x14ac:dyDescent="0.25">
      <c r="A97" s="152"/>
      <c r="B97" s="16"/>
      <c r="C97" s="167"/>
      <c r="D97" s="167"/>
      <c r="E97" s="162"/>
      <c r="F97" s="5"/>
      <c r="G97" s="1"/>
    </row>
    <row r="98" spans="1:7" ht="31.5" hidden="1" x14ac:dyDescent="0.25">
      <c r="A98" s="152"/>
      <c r="B98" s="40" t="s">
        <v>19</v>
      </c>
      <c r="C98" s="162">
        <f>C99</f>
        <v>0</v>
      </c>
      <c r="D98" s="162">
        <f t="shared" ref="D98:E98" si="12">D99</f>
        <v>0</v>
      </c>
      <c r="E98" s="162">
        <f t="shared" si="12"/>
        <v>0</v>
      </c>
      <c r="F98" s="4"/>
      <c r="G98" s="1"/>
    </row>
    <row r="99" spans="1:7" hidden="1" x14ac:dyDescent="0.25">
      <c r="A99" s="152"/>
      <c r="B99" s="16"/>
      <c r="C99" s="167"/>
      <c r="D99" s="164"/>
      <c r="E99" s="164"/>
      <c r="F99" s="4"/>
      <c r="G99" s="1"/>
    </row>
    <row r="100" spans="1:7" ht="48.75" customHeight="1" x14ac:dyDescent="0.25">
      <c r="A100" s="152" t="s">
        <v>192</v>
      </c>
      <c r="B100" s="43" t="s">
        <v>193</v>
      </c>
      <c r="C100" s="161">
        <f>C101</f>
        <v>10595800</v>
      </c>
      <c r="D100" s="161">
        <f t="shared" ref="D100:E100" si="13">D101</f>
        <v>582900</v>
      </c>
      <c r="E100" s="161">
        <f t="shared" si="13"/>
        <v>0</v>
      </c>
      <c r="F100" s="4"/>
      <c r="G100" s="1"/>
    </row>
    <row r="101" spans="1:7" ht="31.5" x14ac:dyDescent="0.25">
      <c r="A101" s="152"/>
      <c r="B101" s="40" t="s">
        <v>262</v>
      </c>
      <c r="C101" s="162">
        <f>C102+C103</f>
        <v>10595800</v>
      </c>
      <c r="D101" s="162">
        <f t="shared" ref="D101:E101" si="14">D102+D103</f>
        <v>582900</v>
      </c>
      <c r="E101" s="162">
        <f t="shared" si="14"/>
        <v>0</v>
      </c>
      <c r="F101" s="6"/>
      <c r="G101" s="1"/>
    </row>
    <row r="102" spans="1:7" ht="65.25" customHeight="1" x14ac:dyDescent="0.25">
      <c r="A102" s="152"/>
      <c r="B102" s="127"/>
      <c r="C102" s="163">
        <v>10595800</v>
      </c>
      <c r="D102" s="166">
        <v>582900</v>
      </c>
      <c r="E102" s="166"/>
      <c r="F102" s="130" t="s">
        <v>415</v>
      </c>
      <c r="G102" s="1"/>
    </row>
    <row r="103" spans="1:7" hidden="1" x14ac:dyDescent="0.25">
      <c r="A103" s="152"/>
      <c r="B103" s="16"/>
      <c r="C103" s="167"/>
      <c r="D103" s="164"/>
      <c r="E103" s="164"/>
      <c r="F103" s="6"/>
      <c r="G103" s="1"/>
    </row>
    <row r="104" spans="1:7" ht="36" customHeight="1" x14ac:dyDescent="0.25">
      <c r="A104" s="152" t="s">
        <v>76</v>
      </c>
      <c r="B104" s="39" t="s">
        <v>194</v>
      </c>
      <c r="C104" s="12">
        <f>C105+C151+C167</f>
        <v>116439300</v>
      </c>
      <c r="D104" s="12">
        <f t="shared" ref="D104:E104" si="15">D105+D151+D167</f>
        <v>9416938</v>
      </c>
      <c r="E104" s="12">
        <f t="shared" si="15"/>
        <v>436010881</v>
      </c>
      <c r="F104" s="81"/>
      <c r="G104" s="1"/>
    </row>
    <row r="105" spans="1:7" ht="49.5" customHeight="1" x14ac:dyDescent="0.25">
      <c r="A105" s="152" t="s">
        <v>77</v>
      </c>
      <c r="B105" s="39" t="s">
        <v>27</v>
      </c>
      <c r="C105" s="12">
        <f>C106+C147</f>
        <v>-2083200</v>
      </c>
      <c r="D105" s="12">
        <f t="shared" ref="D105:E105" si="16">D106+D147</f>
        <v>7831681</v>
      </c>
      <c r="E105" s="12">
        <f t="shared" si="16"/>
        <v>109464320</v>
      </c>
      <c r="F105" s="17"/>
      <c r="G105" s="1"/>
    </row>
    <row r="106" spans="1:7" x14ac:dyDescent="0.25">
      <c r="A106" s="152"/>
      <c r="B106" s="40" t="s">
        <v>28</v>
      </c>
      <c r="C106" s="159">
        <f>SUM(C107:C146)</f>
        <v>-2083200</v>
      </c>
      <c r="D106" s="159">
        <f t="shared" ref="D106:E106" si="17">SUM(D107:D146)</f>
        <v>7831681</v>
      </c>
      <c r="E106" s="159">
        <f t="shared" si="17"/>
        <v>109464320</v>
      </c>
      <c r="F106" s="81"/>
      <c r="G106" s="1"/>
    </row>
    <row r="107" spans="1:7" ht="99.75" hidden="1" customHeight="1" x14ac:dyDescent="0.25">
      <c r="A107" s="152"/>
      <c r="B107" s="16"/>
      <c r="C107" s="160"/>
      <c r="D107" s="160"/>
      <c r="E107" s="160"/>
      <c r="F107" s="5"/>
      <c r="G107" s="1"/>
    </row>
    <row r="108" spans="1:7" ht="51.75" hidden="1" customHeight="1" x14ac:dyDescent="0.25">
      <c r="A108" s="152"/>
      <c r="B108" s="16"/>
      <c r="C108" s="160"/>
      <c r="D108" s="160"/>
      <c r="E108" s="160"/>
      <c r="F108" s="5"/>
      <c r="G108" s="1"/>
    </row>
    <row r="109" spans="1:7" ht="161.25" customHeight="1" x14ac:dyDescent="0.25">
      <c r="A109" s="152"/>
      <c r="B109" s="16" t="s">
        <v>354</v>
      </c>
      <c r="C109" s="160">
        <v>-2083200</v>
      </c>
      <c r="D109" s="160"/>
      <c r="E109" s="160"/>
      <c r="F109" s="5" t="s">
        <v>416</v>
      </c>
      <c r="G109" s="1"/>
    </row>
    <row r="110" spans="1:7" ht="116.25" customHeight="1" x14ac:dyDescent="0.25">
      <c r="A110" s="152"/>
      <c r="B110" s="16" t="s">
        <v>355</v>
      </c>
      <c r="C110" s="160"/>
      <c r="D110" s="160"/>
      <c r="E110" s="160">
        <f>1040000</f>
        <v>1040000</v>
      </c>
      <c r="F110" s="5" t="s">
        <v>490</v>
      </c>
      <c r="G110" s="1"/>
    </row>
    <row r="111" spans="1:7" ht="54" customHeight="1" x14ac:dyDescent="0.25">
      <c r="A111" s="152"/>
      <c r="B111" s="16" t="s">
        <v>356</v>
      </c>
      <c r="C111" s="160"/>
      <c r="D111" s="160"/>
      <c r="E111" s="160">
        <v>4000000</v>
      </c>
      <c r="F111" s="5" t="s">
        <v>491</v>
      </c>
      <c r="G111" s="1"/>
    </row>
    <row r="112" spans="1:7" ht="99" hidden="1" customHeight="1" x14ac:dyDescent="0.25">
      <c r="A112" s="152"/>
      <c r="B112" s="16"/>
      <c r="C112" s="160"/>
      <c r="D112" s="160"/>
      <c r="E112" s="160"/>
      <c r="F112" s="5"/>
      <c r="G112" s="1"/>
    </row>
    <row r="113" spans="1:7" ht="51.75" customHeight="1" x14ac:dyDescent="0.25">
      <c r="A113" s="152"/>
      <c r="B113" s="16" t="s">
        <v>357</v>
      </c>
      <c r="C113" s="160"/>
      <c r="D113" s="160">
        <f>7831681-2681681</f>
        <v>5150000</v>
      </c>
      <c r="E113" s="160"/>
      <c r="F113" s="5" t="s">
        <v>472</v>
      </c>
      <c r="G113" s="1"/>
    </row>
    <row r="114" spans="1:7" ht="84" customHeight="1" x14ac:dyDescent="0.25">
      <c r="A114" s="152"/>
      <c r="B114" s="16"/>
      <c r="C114" s="160"/>
      <c r="D114" s="160">
        <v>2681681</v>
      </c>
      <c r="E114" s="160"/>
      <c r="F114" s="5" t="s">
        <v>417</v>
      </c>
      <c r="G114" s="1"/>
    </row>
    <row r="115" spans="1:7" ht="33.75" customHeight="1" x14ac:dyDescent="0.25">
      <c r="A115" s="152"/>
      <c r="B115" s="16" t="s">
        <v>358</v>
      </c>
      <c r="C115" s="167"/>
      <c r="D115" s="167"/>
      <c r="E115" s="167">
        <v>1474000</v>
      </c>
      <c r="F115" s="25" t="s">
        <v>359</v>
      </c>
      <c r="G115" s="1"/>
    </row>
    <row r="116" spans="1:7" ht="31.5" x14ac:dyDescent="0.25">
      <c r="A116" s="152"/>
      <c r="B116" s="16" t="s">
        <v>358</v>
      </c>
      <c r="C116" s="167"/>
      <c r="D116" s="167"/>
      <c r="E116" s="167">
        <v>7235000</v>
      </c>
      <c r="F116" s="5" t="s">
        <v>318</v>
      </c>
      <c r="G116" s="1"/>
    </row>
    <row r="117" spans="1:7" hidden="1" x14ac:dyDescent="0.25">
      <c r="A117" s="152"/>
      <c r="B117" s="16"/>
      <c r="C117" s="167"/>
      <c r="D117" s="167"/>
      <c r="E117" s="167"/>
      <c r="F117" s="5"/>
      <c r="G117" s="1"/>
    </row>
    <row r="118" spans="1:7" hidden="1" x14ac:dyDescent="0.25">
      <c r="A118" s="152"/>
      <c r="B118" s="16"/>
      <c r="C118" s="167"/>
      <c r="D118" s="167"/>
      <c r="E118" s="167"/>
      <c r="F118" s="5"/>
      <c r="G118" s="1"/>
    </row>
    <row r="119" spans="1:7" hidden="1" x14ac:dyDescent="0.25">
      <c r="A119" s="152"/>
      <c r="B119" s="16"/>
      <c r="C119" s="167"/>
      <c r="D119" s="167"/>
      <c r="E119" s="167"/>
      <c r="F119" s="5"/>
      <c r="G119" s="1"/>
    </row>
    <row r="120" spans="1:7" hidden="1" x14ac:dyDescent="0.25">
      <c r="A120" s="152"/>
      <c r="B120" s="16"/>
      <c r="C120" s="167"/>
      <c r="D120" s="167"/>
      <c r="E120" s="167"/>
      <c r="F120" s="5"/>
      <c r="G120" s="1"/>
    </row>
    <row r="121" spans="1:7" ht="51.75" hidden="1" customHeight="1" x14ac:dyDescent="0.25">
      <c r="A121" s="152"/>
      <c r="B121" s="16"/>
      <c r="C121" s="167"/>
      <c r="D121" s="167"/>
      <c r="E121" s="167"/>
      <c r="F121" s="5"/>
      <c r="G121" s="1"/>
    </row>
    <row r="122" spans="1:7" ht="96.75" customHeight="1" x14ac:dyDescent="0.25">
      <c r="A122" s="152"/>
      <c r="B122" s="16" t="s">
        <v>360</v>
      </c>
      <c r="C122" s="167"/>
      <c r="D122" s="167"/>
      <c r="E122" s="167">
        <v>23970367</v>
      </c>
      <c r="F122" s="5" t="s">
        <v>494</v>
      </c>
      <c r="G122" s="1"/>
    </row>
    <row r="123" spans="1:7" ht="83.25" customHeight="1" x14ac:dyDescent="0.25">
      <c r="A123" s="152"/>
      <c r="B123" s="16" t="s">
        <v>361</v>
      </c>
      <c r="C123" s="167"/>
      <c r="D123" s="167"/>
      <c r="E123" s="167">
        <v>1146497</v>
      </c>
      <c r="F123" s="25" t="s">
        <v>492</v>
      </c>
      <c r="G123" s="1"/>
    </row>
    <row r="124" spans="1:7" ht="47.25" x14ac:dyDescent="0.25">
      <c r="A124" s="152"/>
      <c r="B124" s="16" t="s">
        <v>362</v>
      </c>
      <c r="C124" s="167"/>
      <c r="D124" s="167"/>
      <c r="E124" s="167">
        <v>46772595</v>
      </c>
      <c r="F124" s="5" t="s">
        <v>493</v>
      </c>
      <c r="G124" s="1"/>
    </row>
    <row r="125" spans="1:7" ht="94.5" hidden="1" customHeight="1" x14ac:dyDescent="0.25">
      <c r="A125" s="152"/>
      <c r="B125" s="16"/>
      <c r="C125" s="167"/>
      <c r="D125" s="167"/>
      <c r="E125" s="167"/>
      <c r="F125" s="5"/>
      <c r="G125" s="1"/>
    </row>
    <row r="126" spans="1:7" ht="51" customHeight="1" x14ac:dyDescent="0.25">
      <c r="A126" s="152"/>
      <c r="B126" s="16" t="s">
        <v>363</v>
      </c>
      <c r="C126" s="167"/>
      <c r="D126" s="167"/>
      <c r="E126" s="167">
        <f>8681308-7773529</f>
        <v>907779</v>
      </c>
      <c r="F126" s="25" t="s">
        <v>495</v>
      </c>
      <c r="G126" s="1"/>
    </row>
    <row r="127" spans="1:7" ht="64.5" customHeight="1" x14ac:dyDescent="0.25">
      <c r="A127" s="152"/>
      <c r="B127" s="16" t="s">
        <v>364</v>
      </c>
      <c r="C127" s="167"/>
      <c r="D127" s="167"/>
      <c r="E127" s="167">
        <v>17316425</v>
      </c>
      <c r="F127" s="25" t="s">
        <v>496</v>
      </c>
      <c r="G127" s="1"/>
    </row>
    <row r="128" spans="1:7" ht="80.25" hidden="1" customHeight="1" x14ac:dyDescent="0.25">
      <c r="A128" s="152"/>
      <c r="B128" s="16"/>
      <c r="C128" s="167"/>
      <c r="D128" s="167"/>
      <c r="E128" s="167"/>
      <c r="F128" s="5"/>
      <c r="G128" s="1"/>
    </row>
    <row r="129" spans="1:7" ht="99.75" customHeight="1" x14ac:dyDescent="0.25">
      <c r="A129" s="152"/>
      <c r="B129" s="16" t="s">
        <v>365</v>
      </c>
      <c r="C129" s="167"/>
      <c r="D129" s="167"/>
      <c r="E129" s="167">
        <v>5601657</v>
      </c>
      <c r="F129" s="25" t="s">
        <v>480</v>
      </c>
      <c r="G129" s="1"/>
    </row>
    <row r="130" spans="1:7" hidden="1" x14ac:dyDescent="0.25">
      <c r="A130" s="152"/>
      <c r="B130" s="16"/>
      <c r="C130" s="167"/>
      <c r="D130" s="167"/>
      <c r="E130" s="167"/>
      <c r="F130" s="25"/>
      <c r="G130" s="1"/>
    </row>
    <row r="131" spans="1:7" hidden="1" x14ac:dyDescent="0.25">
      <c r="A131" s="152"/>
      <c r="B131" s="16"/>
      <c r="C131" s="167"/>
      <c r="D131" s="167"/>
      <c r="E131" s="167"/>
      <c r="F131" s="25"/>
      <c r="G131" s="1"/>
    </row>
    <row r="132" spans="1:7" hidden="1" x14ac:dyDescent="0.25">
      <c r="A132" s="152"/>
      <c r="B132" s="16"/>
      <c r="C132" s="164"/>
      <c r="D132" s="160"/>
      <c r="E132" s="160"/>
      <c r="F132" s="5"/>
      <c r="G132" s="1"/>
    </row>
    <row r="133" spans="1:7" hidden="1" x14ac:dyDescent="0.25">
      <c r="A133" s="152"/>
      <c r="B133" s="16"/>
      <c r="C133" s="160"/>
      <c r="D133" s="160"/>
      <c r="E133" s="160"/>
      <c r="F133" s="4"/>
      <c r="G133" s="1"/>
    </row>
    <row r="134" spans="1:7" hidden="1" x14ac:dyDescent="0.25">
      <c r="A134" s="152"/>
      <c r="B134" s="16"/>
      <c r="C134" s="160"/>
      <c r="D134" s="160"/>
      <c r="E134" s="160"/>
      <c r="F134" s="4"/>
      <c r="G134" s="1"/>
    </row>
    <row r="135" spans="1:7" hidden="1" x14ac:dyDescent="0.25">
      <c r="A135" s="152"/>
      <c r="B135" s="44"/>
      <c r="C135" s="168"/>
      <c r="D135" s="164"/>
      <c r="E135" s="168"/>
      <c r="F135" s="4"/>
      <c r="G135" s="1"/>
    </row>
    <row r="136" spans="1:7" hidden="1" x14ac:dyDescent="0.25">
      <c r="A136" s="152"/>
      <c r="B136" s="44"/>
      <c r="C136" s="168"/>
      <c r="D136" s="164"/>
      <c r="E136" s="168"/>
      <c r="F136" s="4"/>
      <c r="G136" s="1"/>
    </row>
    <row r="137" spans="1:7" hidden="1" x14ac:dyDescent="0.25">
      <c r="A137" s="152"/>
      <c r="B137" s="16"/>
      <c r="C137" s="160"/>
      <c r="D137" s="160"/>
      <c r="E137" s="160"/>
      <c r="F137" s="4"/>
      <c r="G137" s="1"/>
    </row>
    <row r="138" spans="1:7" hidden="1" x14ac:dyDescent="0.25">
      <c r="A138" s="152"/>
      <c r="B138" s="16"/>
      <c r="C138" s="160"/>
      <c r="D138" s="160"/>
      <c r="E138" s="160"/>
      <c r="F138" s="4"/>
      <c r="G138" s="1"/>
    </row>
    <row r="139" spans="1:7" hidden="1" x14ac:dyDescent="0.25">
      <c r="A139" s="152"/>
      <c r="B139" s="16"/>
      <c r="C139" s="160"/>
      <c r="D139" s="160"/>
      <c r="E139" s="160"/>
      <c r="F139" s="4"/>
      <c r="G139" s="1"/>
    </row>
    <row r="140" spans="1:7" hidden="1" x14ac:dyDescent="0.25">
      <c r="A140" s="152"/>
      <c r="B140" s="16"/>
      <c r="C140" s="160"/>
      <c r="D140" s="160"/>
      <c r="E140" s="160"/>
      <c r="F140" s="4"/>
      <c r="G140" s="1"/>
    </row>
    <row r="141" spans="1:7" hidden="1" x14ac:dyDescent="0.25">
      <c r="A141" s="152"/>
      <c r="B141" s="16"/>
      <c r="C141" s="160"/>
      <c r="D141" s="160"/>
      <c r="E141" s="160"/>
      <c r="F141" s="4"/>
      <c r="G141" s="1"/>
    </row>
    <row r="142" spans="1:7" hidden="1" x14ac:dyDescent="0.25">
      <c r="A142" s="152"/>
      <c r="B142" s="16"/>
      <c r="C142" s="160"/>
      <c r="D142" s="160"/>
      <c r="E142" s="160"/>
      <c r="F142" s="4"/>
      <c r="G142" s="1"/>
    </row>
    <row r="143" spans="1:7" hidden="1" x14ac:dyDescent="0.25">
      <c r="A143" s="152"/>
      <c r="B143" s="16"/>
      <c r="C143" s="160"/>
      <c r="D143" s="160"/>
      <c r="E143" s="160"/>
      <c r="F143" s="4"/>
      <c r="G143" s="1"/>
    </row>
    <row r="144" spans="1:7" hidden="1" x14ac:dyDescent="0.25">
      <c r="A144" s="152"/>
      <c r="B144" s="16"/>
      <c r="C144" s="160"/>
      <c r="D144" s="160"/>
      <c r="E144" s="160"/>
      <c r="F144" s="4"/>
      <c r="G144" s="1"/>
    </row>
    <row r="145" spans="1:7" hidden="1" x14ac:dyDescent="0.25">
      <c r="A145" s="152"/>
      <c r="B145" s="16"/>
      <c r="C145" s="160"/>
      <c r="D145" s="160"/>
      <c r="E145" s="160"/>
      <c r="F145" s="4"/>
      <c r="G145" s="1"/>
    </row>
    <row r="146" spans="1:7" hidden="1" x14ac:dyDescent="0.25">
      <c r="A146" s="152"/>
      <c r="B146" s="45"/>
      <c r="C146" s="160"/>
      <c r="D146" s="160"/>
      <c r="E146" s="160"/>
      <c r="F146" s="6"/>
      <c r="G146" s="1"/>
    </row>
    <row r="147" spans="1:7" hidden="1" x14ac:dyDescent="0.25">
      <c r="A147" s="152"/>
      <c r="B147" s="40" t="s">
        <v>254</v>
      </c>
      <c r="C147" s="169">
        <f>SUM(C148:C150)</f>
        <v>0</v>
      </c>
      <c r="D147" s="169">
        <f t="shared" ref="D147:E147" si="18">SUM(D148:D150)</f>
        <v>0</v>
      </c>
      <c r="E147" s="169">
        <f t="shared" si="18"/>
        <v>0</v>
      </c>
      <c r="F147" s="6"/>
      <c r="G147" s="1"/>
    </row>
    <row r="148" spans="1:7" hidden="1" x14ac:dyDescent="0.25">
      <c r="A148" s="152"/>
      <c r="B148" s="16"/>
      <c r="C148" s="170"/>
      <c r="D148" s="160"/>
      <c r="E148" s="160"/>
      <c r="F148" s="6"/>
      <c r="G148" s="1"/>
    </row>
    <row r="149" spans="1:7" hidden="1" x14ac:dyDescent="0.25">
      <c r="A149" s="152"/>
      <c r="B149" s="16"/>
      <c r="C149" s="160"/>
      <c r="D149" s="160"/>
      <c r="E149" s="160"/>
      <c r="F149" s="4"/>
      <c r="G149" s="1"/>
    </row>
    <row r="150" spans="1:7" hidden="1" x14ac:dyDescent="0.25">
      <c r="A150" s="152"/>
      <c r="B150" s="16"/>
      <c r="C150" s="160"/>
      <c r="D150" s="160"/>
      <c r="E150" s="160"/>
      <c r="F150" s="4"/>
      <c r="G150" s="1"/>
    </row>
    <row r="151" spans="1:7" ht="31.5" x14ac:dyDescent="0.25">
      <c r="A151" s="152" t="s">
        <v>145</v>
      </c>
      <c r="B151" s="39" t="s">
        <v>146</v>
      </c>
      <c r="C151" s="12">
        <f>C152+C161+C158</f>
        <v>118522500</v>
      </c>
      <c r="D151" s="12">
        <f t="shared" ref="D151:E151" si="19">D152+D161+D158</f>
        <v>0</v>
      </c>
      <c r="E151" s="12">
        <f t="shared" si="19"/>
        <v>326546561</v>
      </c>
      <c r="F151" s="46"/>
      <c r="G151" s="1"/>
    </row>
    <row r="152" spans="1:7" x14ac:dyDescent="0.25">
      <c r="A152" s="152"/>
      <c r="B152" s="40" t="s">
        <v>28</v>
      </c>
      <c r="C152" s="159">
        <f>SUM(C153:C157)</f>
        <v>118522500</v>
      </c>
      <c r="D152" s="159">
        <f t="shared" ref="D152:E152" si="20">SUM(D153:D157)</f>
        <v>0</v>
      </c>
      <c r="E152" s="159">
        <f t="shared" si="20"/>
        <v>745863</v>
      </c>
      <c r="F152" s="46"/>
      <c r="G152" s="1"/>
    </row>
    <row r="153" spans="1:7" ht="78.75" x14ac:dyDescent="0.25">
      <c r="A153" s="152"/>
      <c r="B153" s="16" t="s">
        <v>366</v>
      </c>
      <c r="C153" s="160">
        <v>118522500</v>
      </c>
      <c r="D153" s="159"/>
      <c r="E153" s="159"/>
      <c r="F153" s="46" t="s">
        <v>367</v>
      </c>
      <c r="G153" s="1"/>
    </row>
    <row r="154" spans="1:7" ht="115.5" customHeight="1" x14ac:dyDescent="0.25">
      <c r="A154" s="152"/>
      <c r="B154" s="16" t="s">
        <v>368</v>
      </c>
      <c r="C154" s="12"/>
      <c r="D154" s="12"/>
      <c r="E154" s="160">
        <v>316256</v>
      </c>
      <c r="F154" s="16" t="s">
        <v>383</v>
      </c>
      <c r="G154" s="1"/>
    </row>
    <row r="155" spans="1:7" ht="81.75" customHeight="1" x14ac:dyDescent="0.25">
      <c r="A155" s="152"/>
      <c r="B155" s="16" t="s">
        <v>369</v>
      </c>
      <c r="C155" s="12"/>
      <c r="D155" s="12"/>
      <c r="E155" s="160">
        <v>429607</v>
      </c>
      <c r="F155" s="4" t="s">
        <v>418</v>
      </c>
      <c r="G155" s="1"/>
    </row>
    <row r="156" spans="1:7" hidden="1" x14ac:dyDescent="0.25">
      <c r="A156" s="152"/>
      <c r="B156" s="16"/>
      <c r="C156" s="160"/>
      <c r="D156" s="160"/>
      <c r="E156" s="160"/>
      <c r="F156" s="47"/>
      <c r="G156" s="1"/>
    </row>
    <row r="157" spans="1:7" hidden="1" x14ac:dyDescent="0.25">
      <c r="A157" s="152"/>
      <c r="B157" s="16"/>
      <c r="C157" s="160"/>
      <c r="D157" s="160"/>
      <c r="E157" s="160"/>
      <c r="F157" s="47"/>
      <c r="G157" s="1"/>
    </row>
    <row r="158" spans="1:7" ht="47.25" x14ac:dyDescent="0.25">
      <c r="A158" s="152"/>
      <c r="B158" s="40" t="s">
        <v>70</v>
      </c>
      <c r="C158" s="159">
        <f>SUM(C159:C160)</f>
        <v>0</v>
      </c>
      <c r="D158" s="159">
        <f t="shared" ref="D158:E158" si="21">SUM(D159:D160)</f>
        <v>0</v>
      </c>
      <c r="E158" s="159">
        <f t="shared" si="21"/>
        <v>2</v>
      </c>
      <c r="F158" s="47"/>
      <c r="G158" s="1"/>
    </row>
    <row r="159" spans="1:7" hidden="1" x14ac:dyDescent="0.25">
      <c r="A159" s="152"/>
      <c r="B159" s="16"/>
      <c r="C159" s="159"/>
      <c r="D159" s="159"/>
      <c r="E159" s="159"/>
      <c r="F159" s="46"/>
      <c r="G159" s="1"/>
    </row>
    <row r="160" spans="1:7" ht="31.5" x14ac:dyDescent="0.25">
      <c r="A160" s="152"/>
      <c r="B160" s="16"/>
      <c r="C160" s="160"/>
      <c r="D160" s="160"/>
      <c r="E160" s="160">
        <v>2</v>
      </c>
      <c r="F160" s="47" t="s">
        <v>419</v>
      </c>
      <c r="G160" s="1"/>
    </row>
    <row r="161" spans="1:7" x14ac:dyDescent="0.25">
      <c r="A161" s="152"/>
      <c r="B161" s="40" t="s">
        <v>254</v>
      </c>
      <c r="C161" s="159">
        <f>SUM(C162:C166)</f>
        <v>0</v>
      </c>
      <c r="D161" s="159">
        <f t="shared" ref="D161:E161" si="22">SUM(D162:D166)</f>
        <v>0</v>
      </c>
      <c r="E161" s="159">
        <f t="shared" si="22"/>
        <v>325800696</v>
      </c>
      <c r="F161" s="46"/>
      <c r="G161" s="1"/>
    </row>
    <row r="162" spans="1:7" ht="81" customHeight="1" x14ac:dyDescent="0.25">
      <c r="A162" s="152"/>
      <c r="B162" s="16" t="s">
        <v>338</v>
      </c>
      <c r="C162" s="160"/>
      <c r="D162" s="160"/>
      <c r="E162" s="160">
        <v>1900000</v>
      </c>
      <c r="F162" s="46" t="s">
        <v>473</v>
      </c>
      <c r="G162" s="1"/>
    </row>
    <row r="163" spans="1:7" ht="116.25" customHeight="1" x14ac:dyDescent="0.25">
      <c r="A163" s="152"/>
      <c r="B163" s="16" t="s">
        <v>339</v>
      </c>
      <c r="C163" s="160"/>
      <c r="D163" s="160"/>
      <c r="E163" s="160">
        <v>85000000</v>
      </c>
      <c r="F163" s="46" t="s">
        <v>420</v>
      </c>
      <c r="G163" s="1"/>
    </row>
    <row r="164" spans="1:7" ht="99" customHeight="1" x14ac:dyDescent="0.25">
      <c r="A164" s="152"/>
      <c r="B164" s="16" t="s">
        <v>340</v>
      </c>
      <c r="C164" s="160"/>
      <c r="D164" s="160"/>
      <c r="E164" s="160">
        <v>38765420</v>
      </c>
      <c r="F164" s="46" t="s">
        <v>421</v>
      </c>
      <c r="G164" s="1"/>
    </row>
    <row r="165" spans="1:7" ht="99.75" customHeight="1" x14ac:dyDescent="0.25">
      <c r="A165" s="152"/>
      <c r="B165" s="16" t="s">
        <v>341</v>
      </c>
      <c r="C165" s="160"/>
      <c r="D165" s="160"/>
      <c r="E165" s="160">
        <v>200000000</v>
      </c>
      <c r="F165" s="46" t="s">
        <v>481</v>
      </c>
      <c r="G165" s="1"/>
    </row>
    <row r="166" spans="1:7" ht="68.25" customHeight="1" x14ac:dyDescent="0.25">
      <c r="A166" s="152"/>
      <c r="B166" s="16" t="s">
        <v>342</v>
      </c>
      <c r="C166" s="160"/>
      <c r="D166" s="160"/>
      <c r="E166" s="160">
        <v>135276</v>
      </c>
      <c r="F166" s="4" t="s">
        <v>418</v>
      </c>
      <c r="G166" s="1"/>
    </row>
    <row r="167" spans="1:7" ht="67.5" customHeight="1" x14ac:dyDescent="0.25">
      <c r="A167" s="152" t="s">
        <v>147</v>
      </c>
      <c r="B167" s="39" t="s">
        <v>259</v>
      </c>
      <c r="C167" s="12">
        <f>C168+C170+C176</f>
        <v>0</v>
      </c>
      <c r="D167" s="12">
        <f t="shared" ref="D167:E167" si="23">D168+D170+D176</f>
        <v>1585257</v>
      </c>
      <c r="E167" s="12">
        <f t="shared" si="23"/>
        <v>0</v>
      </c>
      <c r="F167" s="134"/>
      <c r="G167" s="1"/>
    </row>
    <row r="168" spans="1:7" hidden="1" x14ac:dyDescent="0.25">
      <c r="A168" s="49"/>
      <c r="B168" s="40" t="s">
        <v>28</v>
      </c>
      <c r="C168" s="159">
        <f>C169</f>
        <v>0</v>
      </c>
      <c r="D168" s="159">
        <f t="shared" ref="D168:E168" si="24">D169</f>
        <v>0</v>
      </c>
      <c r="E168" s="159">
        <f t="shared" si="24"/>
        <v>0</v>
      </c>
      <c r="F168" s="134"/>
      <c r="G168" s="1"/>
    </row>
    <row r="169" spans="1:7" hidden="1" x14ac:dyDescent="0.25">
      <c r="A169" s="49"/>
      <c r="B169" s="9"/>
      <c r="C169" s="159"/>
      <c r="D169" s="160"/>
      <c r="E169" s="160"/>
      <c r="F169" s="47"/>
      <c r="G169" s="1"/>
    </row>
    <row r="170" spans="1:7" x14ac:dyDescent="0.25">
      <c r="A170" s="49"/>
      <c r="B170" s="40" t="s">
        <v>254</v>
      </c>
      <c r="C170" s="168">
        <f>SUM(C171:C175)</f>
        <v>0</v>
      </c>
      <c r="D170" s="168">
        <f t="shared" ref="D170:E170" si="25">SUM(D171:D175)</f>
        <v>1585257</v>
      </c>
      <c r="E170" s="168">
        <f t="shared" si="25"/>
        <v>0</v>
      </c>
      <c r="F170" s="46"/>
      <c r="G170" s="1"/>
    </row>
    <row r="171" spans="1:7" ht="69" customHeight="1" x14ac:dyDescent="0.25">
      <c r="A171" s="49"/>
      <c r="B171" s="16" t="s">
        <v>387</v>
      </c>
      <c r="C171" s="164"/>
      <c r="D171" s="164">
        <v>1585257</v>
      </c>
      <c r="E171" s="164"/>
      <c r="F171" s="148" t="s">
        <v>403</v>
      </c>
      <c r="G171" s="1"/>
    </row>
    <row r="172" spans="1:7" hidden="1" x14ac:dyDescent="0.25">
      <c r="A172" s="49"/>
      <c r="B172" s="16"/>
      <c r="C172" s="164"/>
      <c r="D172" s="164"/>
      <c r="E172" s="164"/>
      <c r="F172" s="44"/>
      <c r="G172" s="1"/>
    </row>
    <row r="173" spans="1:7" hidden="1" x14ac:dyDescent="0.25">
      <c r="A173" s="49"/>
      <c r="B173" s="16"/>
      <c r="C173" s="164"/>
      <c r="D173" s="164"/>
      <c r="E173" s="164"/>
      <c r="F173" s="46"/>
      <c r="G173" s="1"/>
    </row>
    <row r="174" spans="1:7" hidden="1" x14ac:dyDescent="0.25">
      <c r="A174" s="49"/>
      <c r="B174" s="16"/>
      <c r="C174" s="164"/>
      <c r="D174" s="164"/>
      <c r="E174" s="164"/>
      <c r="F174" s="46"/>
      <c r="G174" s="1"/>
    </row>
    <row r="175" spans="1:7" hidden="1" x14ac:dyDescent="0.25">
      <c r="A175" s="49"/>
      <c r="B175" s="16"/>
      <c r="C175" s="164"/>
      <c r="D175" s="164"/>
      <c r="E175" s="164"/>
      <c r="F175" s="46"/>
      <c r="G175" s="1"/>
    </row>
    <row r="176" spans="1:7" ht="31.5" hidden="1" x14ac:dyDescent="0.25">
      <c r="A176" s="49"/>
      <c r="B176" s="51" t="s">
        <v>15</v>
      </c>
      <c r="C176" s="168">
        <f>SUM(C177:C181)</f>
        <v>0</v>
      </c>
      <c r="D176" s="168">
        <f t="shared" ref="D176:E176" si="26">SUM(D177:D181)</f>
        <v>0</v>
      </c>
      <c r="E176" s="168">
        <f t="shared" si="26"/>
        <v>0</v>
      </c>
      <c r="F176" s="46"/>
      <c r="G176" s="1"/>
    </row>
    <row r="177" spans="1:7" hidden="1" x14ac:dyDescent="0.25">
      <c r="A177" s="49"/>
      <c r="B177" s="155"/>
      <c r="C177" s="164"/>
      <c r="D177" s="164"/>
      <c r="E177" s="164"/>
      <c r="F177" s="52"/>
      <c r="G177" s="1"/>
    </row>
    <row r="178" spans="1:7" hidden="1" x14ac:dyDescent="0.25">
      <c r="A178" s="49"/>
      <c r="B178" s="155"/>
      <c r="C178" s="164"/>
      <c r="D178" s="164"/>
      <c r="E178" s="164"/>
      <c r="F178" s="7"/>
      <c r="G178" s="1"/>
    </row>
    <row r="179" spans="1:7" hidden="1" x14ac:dyDescent="0.25">
      <c r="A179" s="49"/>
      <c r="B179" s="155"/>
      <c r="C179" s="164"/>
      <c r="D179" s="164"/>
      <c r="E179" s="164"/>
      <c r="F179" s="4"/>
      <c r="G179" s="1"/>
    </row>
    <row r="180" spans="1:7" hidden="1" x14ac:dyDescent="0.25">
      <c r="A180" s="49"/>
      <c r="B180" s="16"/>
      <c r="C180" s="164"/>
      <c r="D180" s="164"/>
      <c r="E180" s="164"/>
      <c r="F180" s="4"/>
      <c r="G180" s="1"/>
    </row>
    <row r="181" spans="1:7" hidden="1" x14ac:dyDescent="0.25">
      <c r="A181" s="49"/>
      <c r="B181" s="16"/>
      <c r="C181" s="164"/>
      <c r="D181" s="164"/>
      <c r="E181" s="164"/>
      <c r="F181" s="48"/>
      <c r="G181" s="1"/>
    </row>
    <row r="182" spans="1:7" ht="48" customHeight="1" x14ac:dyDescent="0.25">
      <c r="A182" s="152" t="s">
        <v>78</v>
      </c>
      <c r="B182" s="53" t="s">
        <v>29</v>
      </c>
      <c r="C182" s="12">
        <f t="shared" ref="C182:E182" si="27">C183+C238+C258</f>
        <v>71086090</v>
      </c>
      <c r="D182" s="12">
        <f t="shared" si="27"/>
        <v>72261437</v>
      </c>
      <c r="E182" s="12">
        <f t="shared" si="27"/>
        <v>5522891</v>
      </c>
      <c r="F182" s="13"/>
      <c r="G182" s="1"/>
    </row>
    <row r="183" spans="1:7" ht="35.25" customHeight="1" x14ac:dyDescent="0.25">
      <c r="A183" s="152" t="s">
        <v>79</v>
      </c>
      <c r="B183" s="53" t="s">
        <v>195</v>
      </c>
      <c r="C183" s="12">
        <f>C184</f>
        <v>28304790</v>
      </c>
      <c r="D183" s="12">
        <f t="shared" ref="D183:E183" si="28">D184</f>
        <v>69090295</v>
      </c>
      <c r="E183" s="12">
        <f t="shared" si="28"/>
        <v>5522891</v>
      </c>
      <c r="F183" s="17"/>
      <c r="G183" s="1"/>
    </row>
    <row r="184" spans="1:7" ht="31.5" x14ac:dyDescent="0.25">
      <c r="A184" s="152"/>
      <c r="B184" s="51" t="s">
        <v>30</v>
      </c>
      <c r="C184" s="159">
        <f t="shared" ref="C184:E184" si="29">SUM(C185:C237)</f>
        <v>28304790</v>
      </c>
      <c r="D184" s="159">
        <f t="shared" si="29"/>
        <v>69090295</v>
      </c>
      <c r="E184" s="159">
        <f t="shared" si="29"/>
        <v>5522891</v>
      </c>
      <c r="F184" s="81"/>
      <c r="G184" s="1"/>
    </row>
    <row r="185" spans="1:7" ht="47.25" x14ac:dyDescent="0.25">
      <c r="A185" s="152"/>
      <c r="B185" s="8" t="s">
        <v>289</v>
      </c>
      <c r="C185" s="160">
        <v>-59908800</v>
      </c>
      <c r="D185" s="160"/>
      <c r="E185" s="160"/>
      <c r="F185" s="52" t="s">
        <v>422</v>
      </c>
      <c r="G185" s="1"/>
    </row>
    <row r="186" spans="1:7" ht="208.5" hidden="1" customHeight="1" x14ac:dyDescent="0.25">
      <c r="A186" s="152"/>
      <c r="B186" s="8"/>
      <c r="C186" s="160"/>
      <c r="D186" s="160"/>
      <c r="E186" s="160"/>
      <c r="F186" s="54"/>
      <c r="G186" s="1"/>
    </row>
    <row r="187" spans="1:7" ht="239.25" hidden="1" customHeight="1" x14ac:dyDescent="0.25">
      <c r="A187" s="152"/>
      <c r="B187" s="8"/>
      <c r="C187" s="160"/>
      <c r="D187" s="159"/>
      <c r="E187" s="159"/>
      <c r="F187" s="54"/>
      <c r="G187" s="1"/>
    </row>
    <row r="188" spans="1:7" hidden="1" x14ac:dyDescent="0.25">
      <c r="A188" s="152"/>
      <c r="B188" s="8"/>
      <c r="C188" s="160"/>
      <c r="D188" s="160"/>
      <c r="E188" s="160"/>
      <c r="F188" s="8"/>
      <c r="G188" s="1"/>
    </row>
    <row r="189" spans="1:7" hidden="1" x14ac:dyDescent="0.25">
      <c r="A189" s="152"/>
      <c r="B189" s="8"/>
      <c r="C189" s="160"/>
      <c r="D189" s="160"/>
      <c r="E189" s="160"/>
      <c r="F189" s="8"/>
      <c r="G189" s="1"/>
    </row>
    <row r="190" spans="1:7" ht="51" hidden="1" customHeight="1" x14ac:dyDescent="0.25">
      <c r="A190" s="152"/>
      <c r="B190" s="8"/>
      <c r="C190" s="160"/>
      <c r="D190" s="160"/>
      <c r="E190" s="160"/>
      <c r="F190" s="52"/>
      <c r="G190" s="1"/>
    </row>
    <row r="191" spans="1:7" ht="66.75" hidden="1" customHeight="1" x14ac:dyDescent="0.25">
      <c r="A191" s="152"/>
      <c r="B191" s="8"/>
      <c r="C191" s="160"/>
      <c r="D191" s="160"/>
      <c r="E191" s="160"/>
      <c r="F191" s="52"/>
      <c r="G191" s="1"/>
    </row>
    <row r="192" spans="1:7" ht="51" hidden="1" customHeight="1" x14ac:dyDescent="0.25">
      <c r="A192" s="152"/>
      <c r="B192" s="8"/>
      <c r="C192" s="160"/>
      <c r="D192" s="159"/>
      <c r="E192" s="159"/>
      <c r="F192" s="52"/>
      <c r="G192" s="1"/>
    </row>
    <row r="193" spans="1:7" ht="50.25" hidden="1" customHeight="1" x14ac:dyDescent="0.25">
      <c r="A193" s="152"/>
      <c r="B193" s="8"/>
      <c r="C193" s="160"/>
      <c r="D193" s="160"/>
      <c r="E193" s="160"/>
      <c r="F193" s="52"/>
      <c r="G193" s="1"/>
    </row>
    <row r="194" spans="1:7" ht="65.25" customHeight="1" x14ac:dyDescent="0.25">
      <c r="A194" s="152"/>
      <c r="B194" s="8" t="s">
        <v>370</v>
      </c>
      <c r="C194" s="160"/>
      <c r="D194" s="160">
        <v>68970295</v>
      </c>
      <c r="E194" s="160"/>
      <c r="F194" s="52" t="s">
        <v>423</v>
      </c>
      <c r="G194" s="1"/>
    </row>
    <row r="195" spans="1:7" ht="178.5" hidden="1" customHeight="1" x14ac:dyDescent="0.25">
      <c r="A195" s="152"/>
      <c r="B195" s="8"/>
      <c r="C195" s="160"/>
      <c r="D195" s="160"/>
      <c r="E195" s="160"/>
      <c r="F195" s="54"/>
      <c r="G195" s="1"/>
    </row>
    <row r="196" spans="1:7" ht="82.5" customHeight="1" x14ac:dyDescent="0.25">
      <c r="A196" s="152"/>
      <c r="B196" s="8" t="s">
        <v>390</v>
      </c>
      <c r="C196" s="160">
        <v>602490</v>
      </c>
      <c r="D196" s="160"/>
      <c r="E196" s="160"/>
      <c r="F196" s="52" t="s">
        <v>424</v>
      </c>
      <c r="G196" s="1"/>
    </row>
    <row r="197" spans="1:7" hidden="1" x14ac:dyDescent="0.25">
      <c r="A197" s="152"/>
      <c r="B197" s="8"/>
      <c r="C197" s="160"/>
      <c r="D197" s="159"/>
      <c r="E197" s="159"/>
      <c r="F197" s="8"/>
      <c r="G197" s="1"/>
    </row>
    <row r="198" spans="1:7" ht="65.25" hidden="1" customHeight="1" x14ac:dyDescent="0.25">
      <c r="A198" s="152"/>
      <c r="B198" s="8"/>
      <c r="C198" s="160"/>
      <c r="D198" s="160"/>
      <c r="E198" s="160"/>
      <c r="F198" s="8"/>
      <c r="G198" s="1"/>
    </row>
    <row r="199" spans="1:7" ht="144.75" hidden="1" customHeight="1" x14ac:dyDescent="0.25">
      <c r="A199" s="152"/>
      <c r="B199" s="8"/>
      <c r="C199" s="160"/>
      <c r="D199" s="160"/>
      <c r="E199" s="160"/>
      <c r="F199" s="54"/>
      <c r="G199" s="1"/>
    </row>
    <row r="200" spans="1:7" ht="80.25" hidden="1" customHeight="1" x14ac:dyDescent="0.25">
      <c r="A200" s="152"/>
      <c r="B200" s="8"/>
      <c r="C200" s="160"/>
      <c r="D200" s="160"/>
      <c r="E200" s="160"/>
      <c r="F200" s="54"/>
      <c r="G200" s="1"/>
    </row>
    <row r="201" spans="1:7" ht="79.5" hidden="1" customHeight="1" x14ac:dyDescent="0.25">
      <c r="A201" s="152"/>
      <c r="B201" s="8"/>
      <c r="C201" s="160"/>
      <c r="D201" s="160"/>
      <c r="E201" s="160"/>
      <c r="F201" s="54"/>
      <c r="G201" s="1"/>
    </row>
    <row r="202" spans="1:7" hidden="1" x14ac:dyDescent="0.25">
      <c r="A202" s="152"/>
      <c r="B202" s="8"/>
      <c r="C202" s="160"/>
      <c r="D202" s="160"/>
      <c r="E202" s="160"/>
      <c r="F202" s="54"/>
      <c r="G202" s="1"/>
    </row>
    <row r="203" spans="1:7" ht="112.5" hidden="1" customHeight="1" x14ac:dyDescent="0.25">
      <c r="A203" s="152"/>
      <c r="B203" s="8"/>
      <c r="C203" s="160"/>
      <c r="D203" s="160"/>
      <c r="E203" s="160"/>
      <c r="F203" s="8"/>
      <c r="G203" s="1"/>
    </row>
    <row r="204" spans="1:7" ht="81.75" customHeight="1" x14ac:dyDescent="0.25">
      <c r="A204" s="152"/>
      <c r="B204" s="8" t="s">
        <v>429</v>
      </c>
      <c r="C204" s="160">
        <v>86927400</v>
      </c>
      <c r="D204" s="160"/>
      <c r="E204" s="160"/>
      <c r="F204" s="52" t="s">
        <v>425</v>
      </c>
      <c r="G204" s="1"/>
    </row>
    <row r="205" spans="1:7" ht="67.5" hidden="1" customHeight="1" x14ac:dyDescent="0.25">
      <c r="A205" s="152"/>
      <c r="B205" s="8"/>
      <c r="C205" s="160"/>
      <c r="D205" s="160"/>
      <c r="E205" s="160"/>
      <c r="F205" s="54"/>
      <c r="G205" s="1"/>
    </row>
    <row r="206" spans="1:7" hidden="1" x14ac:dyDescent="0.25">
      <c r="A206" s="152"/>
      <c r="B206" s="8"/>
      <c r="C206" s="160"/>
      <c r="D206" s="160"/>
      <c r="E206" s="160"/>
      <c r="F206" s="54"/>
      <c r="G206" s="1"/>
    </row>
    <row r="207" spans="1:7" ht="99" hidden="1" customHeight="1" x14ac:dyDescent="0.25">
      <c r="A207" s="152"/>
      <c r="B207" s="8"/>
      <c r="C207" s="160"/>
      <c r="D207" s="160"/>
      <c r="E207" s="160"/>
      <c r="F207" s="54"/>
      <c r="G207" s="1"/>
    </row>
    <row r="208" spans="1:7" hidden="1" x14ac:dyDescent="0.25">
      <c r="A208" s="152"/>
      <c r="B208" s="8"/>
      <c r="C208" s="160"/>
      <c r="D208" s="160"/>
      <c r="E208" s="160"/>
      <c r="F208" s="54"/>
      <c r="G208" s="1"/>
    </row>
    <row r="209" spans="1:7" hidden="1" x14ac:dyDescent="0.25">
      <c r="A209" s="152"/>
      <c r="B209" s="8"/>
      <c r="C209" s="160"/>
      <c r="D209" s="160"/>
      <c r="E209" s="160"/>
      <c r="F209" s="8"/>
      <c r="G209" s="1"/>
    </row>
    <row r="210" spans="1:7" hidden="1" x14ac:dyDescent="0.25">
      <c r="A210" s="152"/>
      <c r="B210" s="8"/>
      <c r="C210" s="160"/>
      <c r="D210" s="160"/>
      <c r="E210" s="160"/>
      <c r="F210" s="54"/>
      <c r="G210" s="1"/>
    </row>
    <row r="211" spans="1:7" ht="41.25" customHeight="1" x14ac:dyDescent="0.25">
      <c r="A211" s="152"/>
      <c r="B211" s="8"/>
      <c r="C211" s="160"/>
      <c r="D211" s="160"/>
      <c r="E211" s="160">
        <v>5522891</v>
      </c>
      <c r="F211" s="4" t="s">
        <v>418</v>
      </c>
      <c r="G211" s="1"/>
    </row>
    <row r="212" spans="1:7" ht="189.75" hidden="1" customHeight="1" x14ac:dyDescent="0.25">
      <c r="A212" s="152"/>
      <c r="B212" s="8"/>
      <c r="C212" s="160"/>
      <c r="D212" s="160"/>
      <c r="E212" s="160"/>
      <c r="F212" s="54"/>
      <c r="G212" s="1"/>
    </row>
    <row r="213" spans="1:7" ht="99" hidden="1" customHeight="1" x14ac:dyDescent="0.25">
      <c r="A213" s="152"/>
      <c r="B213" s="8"/>
      <c r="C213" s="160"/>
      <c r="D213" s="160"/>
      <c r="E213" s="160"/>
      <c r="F213" s="8"/>
      <c r="G213" s="1"/>
    </row>
    <row r="214" spans="1:7" ht="83.25" hidden="1" customHeight="1" x14ac:dyDescent="0.25">
      <c r="A214" s="152"/>
      <c r="B214" s="8"/>
      <c r="C214" s="160"/>
      <c r="D214" s="160"/>
      <c r="E214" s="160"/>
      <c r="F214" s="54"/>
      <c r="G214" s="1"/>
    </row>
    <row r="215" spans="1:7" ht="84" hidden="1" customHeight="1" x14ac:dyDescent="0.25">
      <c r="A215" s="152"/>
      <c r="B215" s="8"/>
      <c r="C215" s="160"/>
      <c r="D215" s="160"/>
      <c r="E215" s="190"/>
      <c r="F215" s="8"/>
      <c r="G215" s="1"/>
    </row>
    <row r="216" spans="1:7" ht="98.25" hidden="1" customHeight="1" x14ac:dyDescent="0.25">
      <c r="A216" s="152"/>
      <c r="B216" s="8"/>
      <c r="C216" s="160"/>
      <c r="D216" s="160"/>
      <c r="E216" s="190"/>
      <c r="F216" s="8"/>
      <c r="G216" s="1"/>
    </row>
    <row r="217" spans="1:7" ht="81" hidden="1" customHeight="1" x14ac:dyDescent="0.25">
      <c r="A217" s="152"/>
      <c r="B217" s="8"/>
      <c r="C217" s="160"/>
      <c r="D217" s="160"/>
      <c r="E217" s="190"/>
      <c r="F217" s="54"/>
      <c r="G217" s="1"/>
    </row>
    <row r="218" spans="1:7" ht="47.25" hidden="1" customHeight="1" x14ac:dyDescent="0.25">
      <c r="A218" s="152"/>
      <c r="B218" s="8"/>
      <c r="C218" s="160"/>
      <c r="D218" s="160"/>
      <c r="E218" s="190"/>
      <c r="F218" s="8"/>
      <c r="G218" s="1"/>
    </row>
    <row r="219" spans="1:7" hidden="1" x14ac:dyDescent="0.25">
      <c r="A219" s="152"/>
      <c r="B219" s="8"/>
      <c r="C219" s="160"/>
      <c r="D219" s="160"/>
      <c r="E219" s="190"/>
      <c r="F219" s="8"/>
      <c r="G219" s="1"/>
    </row>
    <row r="220" spans="1:7" hidden="1" x14ac:dyDescent="0.25">
      <c r="A220" s="152"/>
      <c r="B220" s="8"/>
      <c r="C220" s="160"/>
      <c r="D220" s="160"/>
      <c r="E220" s="190"/>
      <c r="F220" s="8"/>
      <c r="G220" s="1"/>
    </row>
    <row r="221" spans="1:7" ht="47.25" hidden="1" customHeight="1" x14ac:dyDescent="0.25">
      <c r="A221" s="152"/>
      <c r="B221" s="8"/>
      <c r="C221" s="160"/>
      <c r="D221" s="160"/>
      <c r="E221" s="190"/>
      <c r="F221" s="8"/>
      <c r="G221" s="1"/>
    </row>
    <row r="222" spans="1:7" ht="146.25" hidden="1" customHeight="1" x14ac:dyDescent="0.25">
      <c r="A222" s="152"/>
      <c r="B222" s="8"/>
      <c r="C222" s="160"/>
      <c r="D222" s="160"/>
      <c r="E222" s="160"/>
      <c r="F222" s="8"/>
      <c r="G222" s="1"/>
    </row>
    <row r="223" spans="1:7" ht="128.25" hidden="1" customHeight="1" x14ac:dyDescent="0.25">
      <c r="A223" s="152"/>
      <c r="B223" s="8"/>
      <c r="C223" s="160"/>
      <c r="D223" s="160"/>
      <c r="E223" s="160"/>
      <c r="F223" s="8"/>
      <c r="G223" s="1"/>
    </row>
    <row r="224" spans="1:7" ht="47.25" x14ac:dyDescent="0.25">
      <c r="A224" s="152"/>
      <c r="B224" s="8" t="s">
        <v>371</v>
      </c>
      <c r="C224" s="160"/>
      <c r="D224" s="160">
        <v>120000</v>
      </c>
      <c r="E224" s="160"/>
      <c r="F224" s="4" t="s">
        <v>497</v>
      </c>
      <c r="G224" s="1"/>
    </row>
    <row r="225" spans="1:7" ht="127.5" hidden="1" customHeight="1" x14ac:dyDescent="0.25">
      <c r="A225" s="152"/>
      <c r="B225" s="8"/>
      <c r="C225" s="160"/>
      <c r="D225" s="160"/>
      <c r="E225" s="160"/>
      <c r="F225" s="4"/>
      <c r="G225" s="1"/>
    </row>
    <row r="226" spans="1:7" hidden="1" x14ac:dyDescent="0.25">
      <c r="A226" s="152"/>
      <c r="B226" s="8"/>
      <c r="C226" s="160"/>
      <c r="D226" s="160"/>
      <c r="E226" s="190"/>
      <c r="F226" s="4"/>
      <c r="G226" s="1"/>
    </row>
    <row r="227" spans="1:7" ht="77.25" hidden="1" customHeight="1" x14ac:dyDescent="0.25">
      <c r="A227" s="152"/>
      <c r="B227" s="14"/>
      <c r="C227" s="160"/>
      <c r="D227" s="160"/>
      <c r="E227" s="160"/>
      <c r="F227" s="4"/>
      <c r="G227" s="1"/>
    </row>
    <row r="228" spans="1:7" ht="36" hidden="1" customHeight="1" x14ac:dyDescent="0.25">
      <c r="A228" s="152"/>
      <c r="B228" s="14"/>
      <c r="C228" s="160"/>
      <c r="D228" s="160"/>
      <c r="E228" s="160"/>
      <c r="F228" s="4"/>
      <c r="G228" s="1"/>
    </row>
    <row r="229" spans="1:7" ht="78.75" x14ac:dyDescent="0.25">
      <c r="A229" s="152"/>
      <c r="B229" s="8" t="s">
        <v>372</v>
      </c>
      <c r="C229" s="160">
        <v>683700</v>
      </c>
      <c r="D229" s="160"/>
      <c r="E229" s="160"/>
      <c r="F229" s="4" t="s">
        <v>426</v>
      </c>
      <c r="G229" s="1"/>
    </row>
    <row r="230" spans="1:7" ht="113.25" hidden="1" customHeight="1" x14ac:dyDescent="0.25">
      <c r="A230" s="152"/>
      <c r="B230" s="8"/>
      <c r="C230" s="160"/>
      <c r="D230" s="160"/>
      <c r="E230" s="160"/>
      <c r="F230" s="8"/>
      <c r="G230" s="1"/>
    </row>
    <row r="231" spans="1:7" ht="177.75" hidden="1" customHeight="1" x14ac:dyDescent="0.25">
      <c r="A231" s="152"/>
      <c r="B231" s="8"/>
      <c r="C231" s="160"/>
      <c r="D231" s="160"/>
      <c r="E231" s="190"/>
      <c r="F231" s="8"/>
      <c r="G231" s="1"/>
    </row>
    <row r="232" spans="1:7" ht="52.5" hidden="1" customHeight="1" x14ac:dyDescent="0.25">
      <c r="A232" s="152"/>
      <c r="B232" s="8"/>
      <c r="C232" s="160"/>
      <c r="D232" s="160"/>
      <c r="E232" s="160"/>
      <c r="F232" s="8"/>
      <c r="G232" s="1"/>
    </row>
    <row r="233" spans="1:7" ht="114" hidden="1" customHeight="1" x14ac:dyDescent="0.25">
      <c r="A233" s="152"/>
      <c r="B233" s="149"/>
      <c r="C233" s="160"/>
      <c r="D233" s="160"/>
      <c r="E233" s="160"/>
      <c r="F233" s="8"/>
      <c r="G233" s="1"/>
    </row>
    <row r="234" spans="1:7" ht="66.75" hidden="1" customHeight="1" x14ac:dyDescent="0.25">
      <c r="A234" s="152"/>
      <c r="B234" s="8"/>
      <c r="C234" s="160"/>
      <c r="D234" s="160"/>
      <c r="E234" s="160"/>
      <c r="F234" s="8"/>
      <c r="G234" s="1"/>
    </row>
    <row r="235" spans="1:7" hidden="1" x14ac:dyDescent="0.25">
      <c r="A235" s="152"/>
      <c r="B235" s="8"/>
      <c r="C235" s="160"/>
      <c r="D235" s="160"/>
      <c r="E235" s="160"/>
      <c r="F235" s="8"/>
      <c r="G235" s="1"/>
    </row>
    <row r="236" spans="1:7" hidden="1" x14ac:dyDescent="0.25">
      <c r="A236" s="152"/>
      <c r="B236" s="8"/>
      <c r="C236" s="160"/>
      <c r="D236" s="160"/>
      <c r="E236" s="160"/>
      <c r="F236" s="8"/>
      <c r="G236" s="1"/>
    </row>
    <row r="237" spans="1:7" hidden="1" x14ac:dyDescent="0.25">
      <c r="A237" s="152"/>
      <c r="B237" s="8"/>
      <c r="C237" s="167"/>
      <c r="D237" s="159"/>
      <c r="E237" s="160"/>
      <c r="F237" s="13"/>
      <c r="G237" s="1"/>
    </row>
    <row r="238" spans="1:7" ht="31.5" x14ac:dyDescent="0.25">
      <c r="A238" s="152" t="s">
        <v>80</v>
      </c>
      <c r="B238" s="55" t="s">
        <v>196</v>
      </c>
      <c r="C238" s="12">
        <f>C239+C241+C246+C256+C243</f>
        <v>0</v>
      </c>
      <c r="D238" s="12">
        <f t="shared" ref="D238:E238" si="30">D239+D241+D246+D256+D243</f>
        <v>3171142</v>
      </c>
      <c r="E238" s="12">
        <f t="shared" si="30"/>
        <v>0</v>
      </c>
      <c r="F238" s="17"/>
      <c r="G238" s="1"/>
    </row>
    <row r="239" spans="1:7" ht="31.5" hidden="1" x14ac:dyDescent="0.25">
      <c r="A239" s="152"/>
      <c r="B239" s="40" t="s">
        <v>262</v>
      </c>
      <c r="C239" s="159">
        <f>C240</f>
        <v>0</v>
      </c>
      <c r="D239" s="159">
        <f t="shared" ref="D239:E239" si="31">D240</f>
        <v>0</v>
      </c>
      <c r="E239" s="159">
        <f t="shared" si="31"/>
        <v>0</v>
      </c>
      <c r="F239" s="17"/>
      <c r="G239" s="1"/>
    </row>
    <row r="240" spans="1:7" hidden="1" x14ac:dyDescent="0.25">
      <c r="A240" s="152"/>
      <c r="B240" s="56"/>
      <c r="C240" s="160"/>
      <c r="D240" s="160"/>
      <c r="E240" s="160"/>
      <c r="F240" s="153"/>
      <c r="G240" s="1"/>
    </row>
    <row r="241" spans="1:7" hidden="1" x14ac:dyDescent="0.25">
      <c r="A241" s="152"/>
      <c r="B241" s="56" t="s">
        <v>2</v>
      </c>
      <c r="C241" s="159">
        <f>C242</f>
        <v>0</v>
      </c>
      <c r="D241" s="159">
        <f t="shared" ref="D241:E241" si="32">D242</f>
        <v>0</v>
      </c>
      <c r="E241" s="159">
        <f t="shared" si="32"/>
        <v>0</v>
      </c>
      <c r="F241" s="13"/>
      <c r="G241" s="1"/>
    </row>
    <row r="242" spans="1:7" hidden="1" x14ac:dyDescent="0.25">
      <c r="A242" s="152"/>
      <c r="B242" s="42"/>
      <c r="C242" s="160"/>
      <c r="D242" s="160"/>
      <c r="E242" s="160"/>
      <c r="F242" s="153"/>
      <c r="G242" s="1"/>
    </row>
    <row r="243" spans="1:7" hidden="1" x14ac:dyDescent="0.25">
      <c r="A243" s="152"/>
      <c r="B243" s="56" t="s">
        <v>28</v>
      </c>
      <c r="C243" s="159">
        <f>C244+C245</f>
        <v>0</v>
      </c>
      <c r="D243" s="159">
        <f t="shared" ref="D243:E243" si="33">D244+D245</f>
        <v>0</v>
      </c>
      <c r="E243" s="159">
        <f t="shared" si="33"/>
        <v>0</v>
      </c>
      <c r="F243" s="13"/>
      <c r="G243" s="1"/>
    </row>
    <row r="244" spans="1:7" hidden="1" x14ac:dyDescent="0.25">
      <c r="A244" s="152"/>
      <c r="B244" s="42"/>
      <c r="C244" s="160"/>
      <c r="D244" s="160"/>
      <c r="E244" s="160"/>
      <c r="F244" s="6"/>
      <c r="G244" s="1"/>
    </row>
    <row r="245" spans="1:7" hidden="1" x14ac:dyDescent="0.25">
      <c r="A245" s="152"/>
      <c r="B245" s="42"/>
      <c r="C245" s="160"/>
      <c r="D245" s="160"/>
      <c r="E245" s="160"/>
      <c r="F245" s="6"/>
      <c r="G245" s="1"/>
    </row>
    <row r="246" spans="1:7" x14ac:dyDescent="0.25">
      <c r="A246" s="152"/>
      <c r="B246" s="51" t="s">
        <v>20</v>
      </c>
      <c r="C246" s="159">
        <f>SUM(C247:C255)</f>
        <v>0</v>
      </c>
      <c r="D246" s="159">
        <f t="shared" ref="D246:E246" si="34">SUM(D247:D255)</f>
        <v>3171142</v>
      </c>
      <c r="E246" s="159">
        <f t="shared" si="34"/>
        <v>0</v>
      </c>
      <c r="F246" s="109"/>
      <c r="G246" s="1"/>
    </row>
    <row r="247" spans="1:7" ht="99" hidden="1" customHeight="1" x14ac:dyDescent="0.25">
      <c r="A247" s="152"/>
      <c r="B247" s="57"/>
      <c r="C247" s="160"/>
      <c r="D247" s="160"/>
      <c r="E247" s="159"/>
      <c r="F247" s="153"/>
      <c r="G247" s="1"/>
    </row>
    <row r="248" spans="1:7" ht="63" x14ac:dyDescent="0.25">
      <c r="A248" s="152"/>
      <c r="B248" s="57" t="s">
        <v>373</v>
      </c>
      <c r="C248" s="160"/>
      <c r="D248" s="160">
        <v>3171142</v>
      </c>
      <c r="E248" s="160"/>
      <c r="F248" s="4" t="s">
        <v>427</v>
      </c>
      <c r="G248" s="1"/>
    </row>
    <row r="249" spans="1:7" ht="147" hidden="1" customHeight="1" x14ac:dyDescent="0.25">
      <c r="A249" s="152"/>
      <c r="B249" s="57"/>
      <c r="C249" s="160"/>
      <c r="D249" s="160"/>
      <c r="E249" s="160"/>
      <c r="F249" s="27"/>
      <c r="G249" s="1"/>
    </row>
    <row r="250" spans="1:7" ht="66.75" hidden="1" customHeight="1" x14ac:dyDescent="0.25">
      <c r="A250" s="152"/>
      <c r="B250" s="57"/>
      <c r="C250" s="160"/>
      <c r="D250" s="160"/>
      <c r="E250" s="160"/>
      <c r="F250" s="153"/>
      <c r="G250" s="1"/>
    </row>
    <row r="251" spans="1:7" hidden="1" x14ac:dyDescent="0.25">
      <c r="A251" s="152"/>
      <c r="B251" s="42"/>
      <c r="C251" s="160"/>
      <c r="D251" s="160"/>
      <c r="E251" s="160"/>
      <c r="F251" s="153"/>
      <c r="G251" s="1"/>
    </row>
    <row r="252" spans="1:7" hidden="1" x14ac:dyDescent="0.25">
      <c r="A252" s="152"/>
      <c r="B252" s="42"/>
      <c r="C252" s="160"/>
      <c r="D252" s="160"/>
      <c r="E252" s="160"/>
      <c r="F252" s="153"/>
      <c r="G252" s="1"/>
    </row>
    <row r="253" spans="1:7" hidden="1" x14ac:dyDescent="0.25">
      <c r="A253" s="152"/>
      <c r="B253" s="42"/>
      <c r="C253" s="160"/>
      <c r="D253" s="160"/>
      <c r="E253" s="160"/>
      <c r="F253" s="13"/>
      <c r="G253" s="1"/>
    </row>
    <row r="254" spans="1:7" hidden="1" x14ac:dyDescent="0.25">
      <c r="A254" s="152"/>
      <c r="B254" s="42"/>
      <c r="C254" s="160"/>
      <c r="D254" s="160"/>
      <c r="E254" s="160"/>
      <c r="F254" s="13"/>
      <c r="G254" s="1"/>
    </row>
    <row r="255" spans="1:7" hidden="1" x14ac:dyDescent="0.25">
      <c r="A255" s="152"/>
      <c r="B255" s="155"/>
      <c r="C255" s="160"/>
      <c r="D255" s="160"/>
      <c r="E255" s="160"/>
      <c r="F255" s="13"/>
      <c r="G255" s="1"/>
    </row>
    <row r="256" spans="1:7" ht="47.25" hidden="1" x14ac:dyDescent="0.25">
      <c r="A256" s="152"/>
      <c r="B256" s="40" t="s">
        <v>70</v>
      </c>
      <c r="C256" s="159">
        <f>C257</f>
        <v>0</v>
      </c>
      <c r="D256" s="159">
        <f t="shared" ref="D256:E256" si="35">D257</f>
        <v>0</v>
      </c>
      <c r="E256" s="159">
        <f t="shared" si="35"/>
        <v>0</v>
      </c>
      <c r="F256" s="13"/>
      <c r="G256" s="1"/>
    </row>
    <row r="257" spans="1:12" hidden="1" x14ac:dyDescent="0.25">
      <c r="A257" s="152"/>
      <c r="B257" s="42"/>
      <c r="C257" s="160"/>
      <c r="D257" s="164"/>
      <c r="E257" s="164"/>
      <c r="F257" s="153"/>
      <c r="G257" s="1"/>
    </row>
    <row r="258" spans="1:12" ht="80.25" customHeight="1" x14ac:dyDescent="0.25">
      <c r="A258" s="152" t="s">
        <v>148</v>
      </c>
      <c r="B258" s="39" t="s">
        <v>149</v>
      </c>
      <c r="C258" s="12">
        <f>C259+C268</f>
        <v>42781300</v>
      </c>
      <c r="D258" s="12">
        <f t="shared" ref="D258:E258" si="36">D259+D268</f>
        <v>0</v>
      </c>
      <c r="E258" s="12">
        <f t="shared" si="36"/>
        <v>0</v>
      </c>
      <c r="F258" s="153"/>
      <c r="G258" s="1"/>
    </row>
    <row r="259" spans="1:12" ht="35.25" customHeight="1" x14ac:dyDescent="0.25">
      <c r="A259" s="152"/>
      <c r="B259" s="51" t="s">
        <v>30</v>
      </c>
      <c r="C259" s="171">
        <f>SUM(C260:C267)</f>
        <v>42781300</v>
      </c>
      <c r="D259" s="171">
        <f>SUM(D260:D267)</f>
        <v>0</v>
      </c>
      <c r="E259" s="171">
        <f t="shared" ref="E259" si="37">SUM(E260:E267)</f>
        <v>0</v>
      </c>
      <c r="F259" s="13"/>
      <c r="G259" s="1"/>
    </row>
    <row r="260" spans="1:12" ht="96" hidden="1" customHeight="1" x14ac:dyDescent="0.25">
      <c r="A260" s="152"/>
      <c r="B260" s="8"/>
      <c r="C260" s="160"/>
      <c r="D260" s="160"/>
      <c r="E260" s="160"/>
      <c r="F260" s="8"/>
      <c r="G260" s="1"/>
    </row>
    <row r="261" spans="1:12" ht="96" hidden="1" customHeight="1" x14ac:dyDescent="0.25">
      <c r="A261" s="152"/>
      <c r="B261" s="150"/>
      <c r="C261" s="160"/>
      <c r="D261" s="160"/>
      <c r="E261" s="160"/>
      <c r="F261" s="150"/>
      <c r="G261" s="1"/>
    </row>
    <row r="262" spans="1:12" ht="221.25" hidden="1" customHeight="1" x14ac:dyDescent="0.25">
      <c r="A262" s="152"/>
      <c r="B262" s="8"/>
      <c r="C262" s="160"/>
      <c r="D262" s="160"/>
      <c r="E262" s="160"/>
      <c r="F262" s="8"/>
      <c r="G262" s="1"/>
    </row>
    <row r="263" spans="1:12" ht="116.25" customHeight="1" x14ac:dyDescent="0.25">
      <c r="A263" s="152"/>
      <c r="B263" s="8" t="s">
        <v>428</v>
      </c>
      <c r="C263" s="160">
        <v>42781300</v>
      </c>
      <c r="D263" s="160"/>
      <c r="E263" s="160"/>
      <c r="F263" s="4" t="s">
        <v>514</v>
      </c>
      <c r="G263" s="1"/>
    </row>
    <row r="264" spans="1:12" ht="98.25" hidden="1" customHeight="1" x14ac:dyDescent="0.25">
      <c r="A264" s="152"/>
      <c r="B264" s="8"/>
      <c r="C264" s="160"/>
      <c r="D264" s="160"/>
      <c r="E264" s="160"/>
      <c r="F264" s="8"/>
      <c r="G264" s="1"/>
    </row>
    <row r="265" spans="1:12" ht="99" hidden="1" customHeight="1" x14ac:dyDescent="0.25">
      <c r="A265" s="152"/>
      <c r="B265" s="8"/>
      <c r="C265" s="160"/>
      <c r="D265" s="160"/>
      <c r="E265" s="160"/>
      <c r="F265" s="8"/>
      <c r="G265" s="1"/>
    </row>
    <row r="266" spans="1:12" hidden="1" x14ac:dyDescent="0.25">
      <c r="A266" s="152"/>
      <c r="B266" s="16"/>
      <c r="C266" s="160"/>
      <c r="D266" s="160"/>
      <c r="E266" s="160"/>
      <c r="F266" s="4"/>
      <c r="G266" s="1"/>
    </row>
    <row r="267" spans="1:12" hidden="1" x14ac:dyDescent="0.25">
      <c r="A267" s="152"/>
      <c r="B267" s="9"/>
      <c r="C267" s="159"/>
      <c r="D267" s="159"/>
      <c r="E267" s="159"/>
      <c r="F267" s="153"/>
      <c r="G267" s="1"/>
    </row>
    <row r="268" spans="1:12" hidden="1" x14ac:dyDescent="0.25">
      <c r="A268" s="152"/>
      <c r="B268" s="40" t="s">
        <v>254</v>
      </c>
      <c r="C268" s="159">
        <f>C269</f>
        <v>0</v>
      </c>
      <c r="D268" s="159">
        <f t="shared" ref="D268:E268" si="38">D269</f>
        <v>0</v>
      </c>
      <c r="E268" s="159">
        <f t="shared" si="38"/>
        <v>0</v>
      </c>
      <c r="F268" s="13"/>
      <c r="G268" s="1"/>
    </row>
    <row r="269" spans="1:12" hidden="1" x14ac:dyDescent="0.25">
      <c r="A269" s="152"/>
      <c r="B269" s="8"/>
      <c r="C269" s="167"/>
      <c r="D269" s="160"/>
      <c r="E269" s="160"/>
      <c r="F269" s="13"/>
      <c r="G269" s="1"/>
    </row>
    <row r="270" spans="1:12" ht="35.25" customHeight="1" x14ac:dyDescent="0.25">
      <c r="A270" s="152" t="s">
        <v>9</v>
      </c>
      <c r="B270" s="59" t="s">
        <v>10</v>
      </c>
      <c r="C270" s="12">
        <f>C271</f>
        <v>-219000</v>
      </c>
      <c r="D270" s="12">
        <f t="shared" ref="D270:E270" si="39">D271</f>
        <v>0</v>
      </c>
      <c r="E270" s="12">
        <f t="shared" si="39"/>
        <v>81000</v>
      </c>
      <c r="F270" s="17"/>
      <c r="G270" s="1"/>
    </row>
    <row r="271" spans="1:12" ht="78.75" x14ac:dyDescent="0.25">
      <c r="A271" s="152" t="s">
        <v>187</v>
      </c>
      <c r="B271" s="10" t="s">
        <v>188</v>
      </c>
      <c r="C271" s="12">
        <f>C276+C279+C274+C272</f>
        <v>-219000</v>
      </c>
      <c r="D271" s="12">
        <f t="shared" ref="D271:E271" si="40">D276+D279+D274+D272</f>
        <v>0</v>
      </c>
      <c r="E271" s="12">
        <f t="shared" si="40"/>
        <v>81000</v>
      </c>
      <c r="F271" s="17"/>
      <c r="G271" s="1"/>
    </row>
    <row r="272" spans="1:12" s="63" customFormat="1" ht="31.5" hidden="1" x14ac:dyDescent="0.25">
      <c r="A272" s="11"/>
      <c r="B272" s="21" t="s">
        <v>262</v>
      </c>
      <c r="C272" s="159">
        <f>C273</f>
        <v>0</v>
      </c>
      <c r="D272" s="159">
        <f t="shared" ref="D272:E272" si="41">D273</f>
        <v>0</v>
      </c>
      <c r="E272" s="159">
        <f t="shared" si="41"/>
        <v>0</v>
      </c>
      <c r="F272" s="87"/>
      <c r="G272" s="1"/>
      <c r="H272" s="62"/>
      <c r="I272" s="62"/>
      <c r="J272" s="62"/>
      <c r="K272" s="62"/>
      <c r="L272" s="62"/>
    </row>
    <row r="273" spans="1:12" hidden="1" x14ac:dyDescent="0.25">
      <c r="A273" s="152"/>
      <c r="B273" s="22"/>
      <c r="C273" s="12"/>
      <c r="D273" s="12"/>
      <c r="E273" s="12"/>
      <c r="F273" s="17"/>
      <c r="G273" s="1"/>
    </row>
    <row r="274" spans="1:12" s="63" customFormat="1" ht="31.5" hidden="1" x14ac:dyDescent="0.25">
      <c r="A274" s="11"/>
      <c r="B274" s="21" t="s">
        <v>270</v>
      </c>
      <c r="C274" s="159">
        <f>C275</f>
        <v>0</v>
      </c>
      <c r="D274" s="159">
        <f t="shared" ref="D274:E274" si="42">D275</f>
        <v>0</v>
      </c>
      <c r="E274" s="159">
        <f t="shared" si="42"/>
        <v>0</v>
      </c>
      <c r="F274" s="87"/>
      <c r="G274" s="1"/>
      <c r="H274" s="62"/>
      <c r="I274" s="62"/>
      <c r="J274" s="62"/>
      <c r="K274" s="62"/>
      <c r="L274" s="62"/>
    </row>
    <row r="275" spans="1:12" ht="144" hidden="1" customHeight="1" x14ac:dyDescent="0.25">
      <c r="A275" s="152"/>
      <c r="B275" s="22"/>
      <c r="C275" s="160"/>
      <c r="D275" s="160"/>
      <c r="E275" s="160"/>
      <c r="F275" s="16"/>
      <c r="G275" s="1"/>
    </row>
    <row r="276" spans="1:12" ht="31.5" hidden="1" x14ac:dyDescent="0.25">
      <c r="A276" s="152"/>
      <c r="B276" s="51" t="s">
        <v>30</v>
      </c>
      <c r="C276" s="159">
        <f>C277+C278</f>
        <v>0</v>
      </c>
      <c r="D276" s="159">
        <f t="shared" ref="D276:E276" si="43">D277+D278</f>
        <v>0</v>
      </c>
      <c r="E276" s="159">
        <f t="shared" si="43"/>
        <v>0</v>
      </c>
      <c r="F276" s="17"/>
      <c r="G276" s="1"/>
    </row>
    <row r="277" spans="1:12" ht="82.5" hidden="1" customHeight="1" x14ac:dyDescent="0.25">
      <c r="A277" s="152"/>
      <c r="B277" s="8"/>
      <c r="C277" s="160"/>
      <c r="D277" s="159"/>
      <c r="E277" s="160"/>
      <c r="F277" s="153"/>
      <c r="G277" s="1"/>
    </row>
    <row r="278" spans="1:12" hidden="1" x14ac:dyDescent="0.25">
      <c r="A278" s="152"/>
      <c r="B278" s="8"/>
      <c r="C278" s="159"/>
      <c r="D278" s="159"/>
      <c r="E278" s="160"/>
      <c r="F278" s="13"/>
      <c r="G278" s="1"/>
    </row>
    <row r="279" spans="1:12" ht="47.25" x14ac:dyDescent="0.25">
      <c r="A279" s="152"/>
      <c r="B279" s="64" t="s">
        <v>70</v>
      </c>
      <c r="C279" s="159">
        <f>C280+C281</f>
        <v>-219000</v>
      </c>
      <c r="D279" s="159">
        <f t="shared" ref="D279:E279" si="44">D280+D281</f>
        <v>0</v>
      </c>
      <c r="E279" s="159">
        <f t="shared" si="44"/>
        <v>81000</v>
      </c>
      <c r="F279" s="47"/>
      <c r="G279" s="1"/>
    </row>
    <row r="280" spans="1:12" ht="31.5" x14ac:dyDescent="0.25">
      <c r="A280" s="152"/>
      <c r="B280" s="8"/>
      <c r="C280" s="160">
        <v>-219000</v>
      </c>
      <c r="D280" s="12"/>
      <c r="E280" s="160">
        <v>81000</v>
      </c>
      <c r="F280" s="4" t="s">
        <v>418</v>
      </c>
      <c r="G280" s="1"/>
    </row>
    <row r="281" spans="1:12" hidden="1" x14ac:dyDescent="0.25">
      <c r="A281" s="152"/>
      <c r="B281" s="8"/>
      <c r="C281" s="159"/>
      <c r="D281" s="12"/>
      <c r="E281" s="12"/>
      <c r="F281" s="135"/>
      <c r="G281" s="1"/>
    </row>
    <row r="282" spans="1:12" ht="66.75" customHeight="1" x14ac:dyDescent="0.25">
      <c r="A282" s="152" t="s">
        <v>81</v>
      </c>
      <c r="B282" s="53" t="s">
        <v>34</v>
      </c>
      <c r="C282" s="12">
        <f>C283+C296+C300+C306+C309</f>
        <v>0</v>
      </c>
      <c r="D282" s="12">
        <f t="shared" ref="D282:E282" si="45">D283+D296+D300+D306+D309</f>
        <v>25645248</v>
      </c>
      <c r="E282" s="12">
        <f t="shared" si="45"/>
        <v>171624229</v>
      </c>
      <c r="F282" s="17"/>
      <c r="G282" s="1"/>
    </row>
    <row r="283" spans="1:12" ht="66.75" customHeight="1" x14ac:dyDescent="0.25">
      <c r="A283" s="152" t="s">
        <v>122</v>
      </c>
      <c r="B283" s="39" t="s">
        <v>165</v>
      </c>
      <c r="C283" s="12">
        <f>C286+C284+C290</f>
        <v>0</v>
      </c>
      <c r="D283" s="12">
        <f t="shared" ref="D283:E283" si="46">D286+D284+D290</f>
        <v>25645248</v>
      </c>
      <c r="E283" s="12">
        <f t="shared" si="46"/>
        <v>1808959</v>
      </c>
      <c r="F283" s="17"/>
      <c r="G283" s="1"/>
    </row>
    <row r="284" spans="1:12" ht="33" hidden="1" customHeight="1" x14ac:dyDescent="0.25">
      <c r="A284" s="152"/>
      <c r="B284" s="21" t="s">
        <v>23</v>
      </c>
      <c r="C284" s="159">
        <f>C285</f>
        <v>0</v>
      </c>
      <c r="D284" s="159">
        <f t="shared" ref="D284:E284" si="47">D285</f>
        <v>0</v>
      </c>
      <c r="E284" s="159">
        <f t="shared" si="47"/>
        <v>0</v>
      </c>
      <c r="F284" s="17"/>
      <c r="G284" s="1"/>
    </row>
    <row r="285" spans="1:12" ht="129" hidden="1" customHeight="1" x14ac:dyDescent="0.25">
      <c r="A285" s="152"/>
      <c r="B285" s="65"/>
      <c r="C285" s="160"/>
      <c r="D285" s="160"/>
      <c r="E285" s="172"/>
      <c r="F285" s="13"/>
      <c r="G285" s="1"/>
    </row>
    <row r="286" spans="1:12" ht="47.25" hidden="1" x14ac:dyDescent="0.25">
      <c r="A286" s="152"/>
      <c r="B286" s="66" t="s">
        <v>70</v>
      </c>
      <c r="C286" s="159">
        <f>C287+C288+C289</f>
        <v>0</v>
      </c>
      <c r="D286" s="159">
        <f t="shared" ref="D286:E286" si="48">D287+D288+D289</f>
        <v>0</v>
      </c>
      <c r="E286" s="159">
        <f t="shared" si="48"/>
        <v>0</v>
      </c>
      <c r="F286" s="17"/>
      <c r="G286" s="1"/>
    </row>
    <row r="287" spans="1:12" ht="64.5" hidden="1" customHeight="1" x14ac:dyDescent="0.25">
      <c r="A287" s="152"/>
      <c r="B287" s="8"/>
      <c r="C287" s="160"/>
      <c r="D287" s="160"/>
      <c r="E287" s="160"/>
      <c r="F287" s="8"/>
      <c r="G287" s="1"/>
    </row>
    <row r="288" spans="1:12" hidden="1" x14ac:dyDescent="0.25">
      <c r="A288" s="67"/>
      <c r="B288" s="8"/>
      <c r="C288" s="160"/>
      <c r="D288" s="160"/>
      <c r="E288" s="160"/>
      <c r="F288" s="8"/>
      <c r="G288" s="1"/>
    </row>
    <row r="289" spans="1:7" hidden="1" x14ac:dyDescent="0.25">
      <c r="A289" s="67"/>
      <c r="B289" s="8"/>
      <c r="C289" s="160"/>
      <c r="D289" s="160"/>
      <c r="E289" s="160"/>
      <c r="F289" s="13"/>
      <c r="G289" s="1"/>
    </row>
    <row r="290" spans="1:7" x14ac:dyDescent="0.25">
      <c r="A290" s="152"/>
      <c r="B290" s="40" t="s">
        <v>254</v>
      </c>
      <c r="C290" s="160">
        <f>SUM(C291:C295)</f>
        <v>0</v>
      </c>
      <c r="D290" s="160">
        <f t="shared" ref="D290:E290" si="49">SUM(D291:D295)</f>
        <v>25645248</v>
      </c>
      <c r="E290" s="160">
        <f t="shared" si="49"/>
        <v>1808959</v>
      </c>
      <c r="F290" s="13"/>
      <c r="G290" s="1"/>
    </row>
    <row r="291" spans="1:7" ht="208.5" hidden="1" customHeight="1" x14ac:dyDescent="0.25">
      <c r="A291" s="152"/>
      <c r="B291" s="8"/>
      <c r="C291" s="160"/>
      <c r="D291" s="173"/>
      <c r="E291" s="173"/>
      <c r="F291" s="8"/>
      <c r="G291" s="1"/>
    </row>
    <row r="292" spans="1:7" ht="31.5" x14ac:dyDescent="0.25">
      <c r="A292" s="152"/>
      <c r="B292" s="8"/>
      <c r="C292" s="160"/>
      <c r="D292" s="173"/>
      <c r="E292" s="173">
        <v>188255</v>
      </c>
      <c r="F292" s="13" t="s">
        <v>397</v>
      </c>
      <c r="G292" s="1"/>
    </row>
    <row r="293" spans="1:7" ht="56.25" customHeight="1" x14ac:dyDescent="0.25">
      <c r="A293" s="152"/>
      <c r="B293" s="8" t="s">
        <v>290</v>
      </c>
      <c r="C293" s="160"/>
      <c r="D293" s="173">
        <f>23836289+1808959</f>
        <v>25645248</v>
      </c>
      <c r="E293" s="174"/>
      <c r="F293" s="13" t="s">
        <v>498</v>
      </c>
      <c r="G293" s="1"/>
    </row>
    <row r="294" spans="1:7" ht="84" customHeight="1" x14ac:dyDescent="0.25">
      <c r="A294" s="152"/>
      <c r="B294" s="8" t="s">
        <v>291</v>
      </c>
      <c r="C294" s="160"/>
      <c r="D294" s="173"/>
      <c r="E294" s="173">
        <v>1620704</v>
      </c>
      <c r="F294" s="13" t="s">
        <v>482</v>
      </c>
      <c r="G294" s="1"/>
    </row>
    <row r="295" spans="1:7" hidden="1" x14ac:dyDescent="0.25">
      <c r="A295" s="152"/>
      <c r="B295" s="8"/>
      <c r="C295" s="160"/>
      <c r="D295" s="174"/>
      <c r="E295" s="174"/>
      <c r="F295" s="13"/>
      <c r="G295" s="1"/>
    </row>
    <row r="296" spans="1:7" ht="63" hidden="1" x14ac:dyDescent="0.25">
      <c r="A296" s="152" t="s">
        <v>82</v>
      </c>
      <c r="B296" s="53" t="s">
        <v>35</v>
      </c>
      <c r="C296" s="12">
        <f>C297</f>
        <v>0</v>
      </c>
      <c r="D296" s="12">
        <f t="shared" ref="D296:E296" si="50">D297</f>
        <v>0</v>
      </c>
      <c r="E296" s="12">
        <f t="shared" si="50"/>
        <v>0</v>
      </c>
      <c r="F296" s="17"/>
      <c r="G296" s="1"/>
    </row>
    <row r="297" spans="1:7" hidden="1" x14ac:dyDescent="0.25">
      <c r="A297" s="152"/>
      <c r="B297" s="40" t="s">
        <v>254</v>
      </c>
      <c r="C297" s="159">
        <f>C298+C299</f>
        <v>0</v>
      </c>
      <c r="D297" s="159">
        <f t="shared" ref="D297:E297" si="51">D298+D299</f>
        <v>0</v>
      </c>
      <c r="E297" s="159">
        <f t="shared" si="51"/>
        <v>0</v>
      </c>
      <c r="F297" s="17"/>
      <c r="G297" s="1"/>
    </row>
    <row r="298" spans="1:7" ht="192.75" hidden="1" customHeight="1" x14ac:dyDescent="0.25">
      <c r="A298" s="152"/>
      <c r="B298" s="8" t="s">
        <v>343</v>
      </c>
      <c r="C298" s="160"/>
      <c r="D298" s="160"/>
      <c r="E298" s="160"/>
      <c r="F298" s="8"/>
      <c r="G298" s="1"/>
    </row>
    <row r="299" spans="1:7" ht="146.25" hidden="1" customHeight="1" x14ac:dyDescent="0.25">
      <c r="A299" s="152"/>
      <c r="B299" s="16" t="s">
        <v>344</v>
      </c>
      <c r="C299" s="160"/>
      <c r="D299" s="160"/>
      <c r="E299" s="160"/>
      <c r="F299" s="8"/>
      <c r="G299" s="1"/>
    </row>
    <row r="300" spans="1:7" ht="49.5" hidden="1" customHeight="1" x14ac:dyDescent="0.25">
      <c r="A300" s="152" t="s">
        <v>83</v>
      </c>
      <c r="B300" s="68" t="s">
        <v>119</v>
      </c>
      <c r="C300" s="12">
        <f>C301</f>
        <v>0</v>
      </c>
      <c r="D300" s="12">
        <f t="shared" ref="D300:E300" si="52">D301</f>
        <v>0</v>
      </c>
      <c r="E300" s="12">
        <f t="shared" si="52"/>
        <v>0</v>
      </c>
      <c r="F300" s="17"/>
      <c r="G300" s="1"/>
    </row>
    <row r="301" spans="1:7" hidden="1" x14ac:dyDescent="0.25">
      <c r="A301" s="152"/>
      <c r="B301" s="40" t="s">
        <v>254</v>
      </c>
      <c r="C301" s="159">
        <f>SUM(C302:C305)</f>
        <v>0</v>
      </c>
      <c r="D301" s="159">
        <f t="shared" ref="D301:E301" si="53">SUM(D302:D305)</f>
        <v>0</v>
      </c>
      <c r="E301" s="159">
        <f t="shared" si="53"/>
        <v>0</v>
      </c>
      <c r="F301" s="17"/>
      <c r="G301" s="1"/>
    </row>
    <row r="302" spans="1:7" ht="81" hidden="1" customHeight="1" x14ac:dyDescent="0.25">
      <c r="A302" s="152"/>
      <c r="B302" s="69"/>
      <c r="C302" s="175"/>
      <c r="D302" s="175"/>
      <c r="E302" s="175"/>
      <c r="F302" s="154"/>
      <c r="G302" s="1"/>
    </row>
    <row r="303" spans="1:7" hidden="1" x14ac:dyDescent="0.25">
      <c r="A303" s="152"/>
      <c r="B303" s="69"/>
      <c r="C303" s="175"/>
      <c r="D303" s="175"/>
      <c r="E303" s="175"/>
      <c r="F303" s="28"/>
      <c r="G303" s="1"/>
    </row>
    <row r="304" spans="1:7" hidden="1" x14ac:dyDescent="0.25">
      <c r="A304" s="152"/>
      <c r="B304" s="70"/>
      <c r="C304" s="176"/>
      <c r="D304" s="176"/>
      <c r="E304" s="176"/>
      <c r="F304" s="8"/>
      <c r="G304" s="1"/>
    </row>
    <row r="305" spans="1:12" hidden="1" x14ac:dyDescent="0.25">
      <c r="A305" s="152"/>
      <c r="B305" s="70"/>
      <c r="C305" s="176"/>
      <c r="D305" s="176"/>
      <c r="E305" s="176"/>
      <c r="F305" s="8"/>
      <c r="G305" s="1"/>
    </row>
    <row r="306" spans="1:12" ht="31.5" x14ac:dyDescent="0.25">
      <c r="A306" s="152" t="s">
        <v>160</v>
      </c>
      <c r="B306" s="68" t="s">
        <v>161</v>
      </c>
      <c r="C306" s="12">
        <f>C307</f>
        <v>0</v>
      </c>
      <c r="D306" s="12">
        <f t="shared" ref="D306:E307" si="54">D307</f>
        <v>0</v>
      </c>
      <c r="E306" s="12">
        <f t="shared" si="54"/>
        <v>169815270</v>
      </c>
      <c r="F306" s="136"/>
      <c r="G306" s="1"/>
    </row>
    <row r="307" spans="1:12" x14ac:dyDescent="0.25">
      <c r="A307" s="152"/>
      <c r="B307" s="40" t="s">
        <v>254</v>
      </c>
      <c r="C307" s="159">
        <f>C308</f>
        <v>0</v>
      </c>
      <c r="D307" s="159">
        <f t="shared" si="54"/>
        <v>0</v>
      </c>
      <c r="E307" s="159">
        <f t="shared" si="54"/>
        <v>169815270</v>
      </c>
      <c r="F307" s="136"/>
      <c r="G307" s="1"/>
    </row>
    <row r="308" spans="1:12" ht="103.5" customHeight="1" x14ac:dyDescent="0.25">
      <c r="A308" s="152"/>
      <c r="B308" s="42" t="s">
        <v>345</v>
      </c>
      <c r="C308" s="160"/>
      <c r="D308" s="160"/>
      <c r="E308" s="160">
        <f>169850720-35450</f>
        <v>169815270</v>
      </c>
      <c r="F308" s="13" t="s">
        <v>499</v>
      </c>
      <c r="G308" s="1"/>
    </row>
    <row r="309" spans="1:12" s="72" customFormat="1" ht="63" hidden="1" x14ac:dyDescent="0.25">
      <c r="A309" s="152" t="s">
        <v>251</v>
      </c>
      <c r="B309" s="43" t="s">
        <v>252</v>
      </c>
      <c r="C309" s="12">
        <f>C310</f>
        <v>0</v>
      </c>
      <c r="D309" s="12">
        <f t="shared" ref="D309:E310" si="55">D310</f>
        <v>0</v>
      </c>
      <c r="E309" s="12">
        <f t="shared" si="55"/>
        <v>0</v>
      </c>
      <c r="F309" s="136"/>
      <c r="G309" s="1"/>
      <c r="H309" s="71"/>
      <c r="I309" s="71"/>
      <c r="J309" s="71"/>
      <c r="K309" s="71"/>
      <c r="L309" s="71"/>
    </row>
    <row r="310" spans="1:12" s="63" customFormat="1" hidden="1" x14ac:dyDescent="0.25">
      <c r="A310" s="49"/>
      <c r="B310" s="56" t="s">
        <v>254</v>
      </c>
      <c r="C310" s="159">
        <f>C311</f>
        <v>0</v>
      </c>
      <c r="D310" s="159">
        <f t="shared" si="55"/>
        <v>0</v>
      </c>
      <c r="E310" s="159">
        <f t="shared" si="55"/>
        <v>0</v>
      </c>
      <c r="F310" s="137"/>
      <c r="G310" s="1"/>
      <c r="H310" s="62"/>
      <c r="I310" s="62"/>
      <c r="J310" s="62"/>
      <c r="K310" s="62"/>
      <c r="L310" s="62"/>
    </row>
    <row r="311" spans="1:12" hidden="1" x14ac:dyDescent="0.25">
      <c r="A311" s="152"/>
      <c r="B311" s="42"/>
      <c r="C311" s="160"/>
      <c r="D311" s="160"/>
      <c r="E311" s="160"/>
      <c r="F311" s="136"/>
      <c r="G311" s="1"/>
    </row>
    <row r="312" spans="1:12" ht="64.5" customHeight="1" x14ac:dyDescent="0.25">
      <c r="A312" s="152" t="s">
        <v>113</v>
      </c>
      <c r="B312" s="39" t="s">
        <v>114</v>
      </c>
      <c r="C312" s="12">
        <f>C313+C316</f>
        <v>0</v>
      </c>
      <c r="D312" s="12">
        <f t="shared" ref="D312:E312" si="56">D313+D316</f>
        <v>4500000</v>
      </c>
      <c r="E312" s="12">
        <f t="shared" si="56"/>
        <v>0</v>
      </c>
      <c r="F312" s="17"/>
      <c r="G312" s="1"/>
    </row>
    <row r="313" spans="1:12" ht="48.75" customHeight="1" x14ac:dyDescent="0.25">
      <c r="A313" s="152" t="s">
        <v>115</v>
      </c>
      <c r="B313" s="53" t="s">
        <v>166</v>
      </c>
      <c r="C313" s="12">
        <f>SUM(C314)</f>
        <v>0</v>
      </c>
      <c r="D313" s="12">
        <f t="shared" ref="D313:E313" si="57">SUM(D314)</f>
        <v>0</v>
      </c>
      <c r="E313" s="12">
        <f t="shared" si="57"/>
        <v>0</v>
      </c>
      <c r="F313" s="17"/>
      <c r="G313" s="1"/>
    </row>
    <row r="314" spans="1:12" ht="31.5" x14ac:dyDescent="0.25">
      <c r="A314" s="152"/>
      <c r="B314" s="40" t="s">
        <v>270</v>
      </c>
      <c r="C314" s="159">
        <f>C315</f>
        <v>0</v>
      </c>
      <c r="D314" s="159">
        <f t="shared" ref="D314:E314" si="58">D315</f>
        <v>0</v>
      </c>
      <c r="E314" s="159">
        <f t="shared" si="58"/>
        <v>0</v>
      </c>
      <c r="F314" s="13"/>
      <c r="G314" s="1"/>
    </row>
    <row r="315" spans="1:12" ht="56.25" customHeight="1" x14ac:dyDescent="0.25">
      <c r="A315" s="152"/>
      <c r="B315" s="16" t="s">
        <v>292</v>
      </c>
      <c r="C315" s="160"/>
      <c r="D315" s="177"/>
      <c r="E315" s="177"/>
      <c r="F315" s="8" t="s">
        <v>430</v>
      </c>
      <c r="G315" s="1"/>
    </row>
    <row r="316" spans="1:12" ht="50.25" customHeight="1" x14ac:dyDescent="0.25">
      <c r="A316" s="152"/>
      <c r="B316" s="16" t="s">
        <v>185</v>
      </c>
      <c r="C316" s="159">
        <f>C317</f>
        <v>0</v>
      </c>
      <c r="D316" s="159">
        <f t="shared" ref="D316:E316" si="59">D317</f>
        <v>4500000</v>
      </c>
      <c r="E316" s="159">
        <f t="shared" si="59"/>
        <v>0</v>
      </c>
      <c r="F316" s="8"/>
      <c r="G316" s="1"/>
    </row>
    <row r="317" spans="1:12" ht="56.25" customHeight="1" x14ac:dyDescent="0.25">
      <c r="A317" s="152"/>
      <c r="B317" s="16" t="s">
        <v>402</v>
      </c>
      <c r="C317" s="160"/>
      <c r="D317" s="176">
        <v>4500000</v>
      </c>
      <c r="E317" s="177"/>
      <c r="F317" s="13" t="s">
        <v>474</v>
      </c>
      <c r="G317" s="1"/>
    </row>
    <row r="318" spans="1:12" ht="49.5" customHeight="1" x14ac:dyDescent="0.25">
      <c r="A318" s="152" t="s">
        <v>11</v>
      </c>
      <c r="B318" s="53" t="s">
        <v>12</v>
      </c>
      <c r="C318" s="12">
        <f>C319+C347+C342</f>
        <v>-131282400</v>
      </c>
      <c r="D318" s="12">
        <f t="shared" ref="D318:E318" si="60">D319+D347+D342</f>
        <v>0</v>
      </c>
      <c r="E318" s="12">
        <f t="shared" si="60"/>
        <v>2003426</v>
      </c>
      <c r="F318" s="17"/>
      <c r="G318" s="1"/>
    </row>
    <row r="319" spans="1:12" ht="48.75" customHeight="1" x14ac:dyDescent="0.25">
      <c r="A319" s="152" t="s">
        <v>13</v>
      </c>
      <c r="B319" s="53" t="s">
        <v>14</v>
      </c>
      <c r="C319" s="12">
        <f>C320</f>
        <v>-131282400</v>
      </c>
      <c r="D319" s="12">
        <f t="shared" ref="D319:E319" si="61">D320</f>
        <v>0</v>
      </c>
      <c r="E319" s="12">
        <f t="shared" si="61"/>
        <v>2003426</v>
      </c>
      <c r="F319" s="17"/>
      <c r="G319" s="1"/>
    </row>
    <row r="320" spans="1:12" ht="35.25" customHeight="1" x14ac:dyDescent="0.25">
      <c r="A320" s="73"/>
      <c r="B320" s="51" t="s">
        <v>15</v>
      </c>
      <c r="C320" s="159">
        <f>SUM(C321:C341)</f>
        <v>-131282400</v>
      </c>
      <c r="D320" s="159">
        <f t="shared" ref="D320:E320" si="62">SUM(D321:D341)</f>
        <v>0</v>
      </c>
      <c r="E320" s="159">
        <f t="shared" si="62"/>
        <v>2003426</v>
      </c>
      <c r="F320" s="17"/>
      <c r="G320" s="1"/>
    </row>
    <row r="321" spans="1:7" ht="70.5" hidden="1" customHeight="1" x14ac:dyDescent="0.25">
      <c r="A321" s="73"/>
      <c r="B321" s="18"/>
      <c r="C321" s="159"/>
      <c r="D321" s="160"/>
      <c r="E321" s="159"/>
      <c r="F321" s="54"/>
      <c r="G321" s="1"/>
    </row>
    <row r="322" spans="1:7" ht="31.5" x14ac:dyDescent="0.25">
      <c r="A322" s="73"/>
      <c r="B322" s="18" t="s">
        <v>394</v>
      </c>
      <c r="C322" s="160"/>
      <c r="D322" s="160"/>
      <c r="E322" s="160">
        <v>677341</v>
      </c>
      <c r="F322" s="4" t="s">
        <v>418</v>
      </c>
      <c r="G322" s="1"/>
    </row>
    <row r="323" spans="1:7" ht="96" hidden="1" customHeight="1" x14ac:dyDescent="0.25">
      <c r="A323" s="73"/>
      <c r="B323" s="18"/>
      <c r="C323" s="160"/>
      <c r="D323" s="160"/>
      <c r="E323" s="160"/>
      <c r="F323" s="4"/>
      <c r="G323" s="1"/>
    </row>
    <row r="324" spans="1:7" ht="64.5" hidden="1" customHeight="1" x14ac:dyDescent="0.25">
      <c r="A324" s="73"/>
      <c r="B324" s="18"/>
      <c r="C324" s="160"/>
      <c r="D324" s="160"/>
      <c r="E324" s="160"/>
      <c r="F324" s="16"/>
      <c r="G324" s="1"/>
    </row>
    <row r="325" spans="1:7" hidden="1" x14ac:dyDescent="0.25">
      <c r="A325" s="73"/>
      <c r="B325" s="18"/>
      <c r="C325" s="160"/>
      <c r="D325" s="160"/>
      <c r="E325" s="160"/>
      <c r="F325" s="138"/>
      <c r="G325" s="1"/>
    </row>
    <row r="326" spans="1:7" hidden="1" x14ac:dyDescent="0.25">
      <c r="A326" s="73"/>
      <c r="B326" s="18"/>
      <c r="C326" s="160"/>
      <c r="D326" s="160"/>
      <c r="E326" s="160"/>
      <c r="F326" s="138"/>
      <c r="G326" s="1"/>
    </row>
    <row r="327" spans="1:7" hidden="1" x14ac:dyDescent="0.25">
      <c r="A327" s="73"/>
      <c r="B327" s="18"/>
      <c r="C327" s="160"/>
      <c r="D327" s="160"/>
      <c r="E327" s="160"/>
      <c r="F327" s="138"/>
      <c r="G327" s="1"/>
    </row>
    <row r="328" spans="1:7" hidden="1" x14ac:dyDescent="0.25">
      <c r="A328" s="73"/>
      <c r="B328" s="18"/>
      <c r="C328" s="160"/>
      <c r="D328" s="160"/>
      <c r="E328" s="160"/>
      <c r="F328" s="5"/>
      <c r="G328" s="1"/>
    </row>
    <row r="329" spans="1:7" ht="49.5" hidden="1" customHeight="1" x14ac:dyDescent="0.25">
      <c r="A329" s="73"/>
      <c r="B329" s="28"/>
      <c r="C329" s="159"/>
      <c r="D329" s="159"/>
      <c r="E329" s="159"/>
      <c r="F329" s="74"/>
      <c r="G329" s="1"/>
    </row>
    <row r="330" spans="1:7" hidden="1" x14ac:dyDescent="0.25">
      <c r="A330" s="73"/>
      <c r="B330" s="28"/>
      <c r="C330" s="160"/>
      <c r="D330" s="160"/>
      <c r="E330" s="160"/>
      <c r="F330" s="75"/>
      <c r="G330" s="1"/>
    </row>
    <row r="331" spans="1:7" hidden="1" x14ac:dyDescent="0.25">
      <c r="A331" s="73"/>
      <c r="B331" s="28"/>
      <c r="C331" s="160"/>
      <c r="D331" s="160"/>
      <c r="E331" s="160"/>
      <c r="F331" s="75"/>
      <c r="G331" s="1"/>
    </row>
    <row r="332" spans="1:7" hidden="1" x14ac:dyDescent="0.25">
      <c r="A332" s="73"/>
      <c r="B332" s="28"/>
      <c r="C332" s="160"/>
      <c r="D332" s="160"/>
      <c r="E332" s="160"/>
      <c r="F332" s="75"/>
      <c r="G332" s="1"/>
    </row>
    <row r="333" spans="1:7" hidden="1" x14ac:dyDescent="0.25">
      <c r="A333" s="73"/>
      <c r="B333" s="28"/>
      <c r="C333" s="160"/>
      <c r="D333" s="160"/>
      <c r="E333" s="160"/>
      <c r="F333" s="75"/>
      <c r="G333" s="1"/>
    </row>
    <row r="334" spans="1:7" ht="69" customHeight="1" x14ac:dyDescent="0.25">
      <c r="A334" s="73"/>
      <c r="B334" s="29" t="s">
        <v>432</v>
      </c>
      <c r="C334" s="160">
        <v>-131282400</v>
      </c>
      <c r="D334" s="160"/>
      <c r="E334" s="160">
        <v>1326085</v>
      </c>
      <c r="F334" s="4" t="s">
        <v>431</v>
      </c>
      <c r="G334" s="1"/>
    </row>
    <row r="335" spans="1:7" hidden="1" x14ac:dyDescent="0.25">
      <c r="A335" s="73"/>
      <c r="B335" s="29"/>
      <c r="C335" s="178"/>
      <c r="D335" s="160"/>
      <c r="E335" s="160"/>
      <c r="F335" s="27"/>
      <c r="G335" s="1"/>
    </row>
    <row r="336" spans="1:7" ht="35.25" hidden="1" customHeight="1" x14ac:dyDescent="0.25">
      <c r="A336" s="73"/>
      <c r="B336" s="18"/>
      <c r="C336" s="160"/>
      <c r="D336" s="160"/>
      <c r="E336" s="160"/>
      <c r="F336" s="5"/>
      <c r="G336" s="1"/>
    </row>
    <row r="337" spans="1:7" ht="35.25" hidden="1" customHeight="1" x14ac:dyDescent="0.25">
      <c r="A337" s="73"/>
      <c r="B337" s="18"/>
      <c r="C337" s="160"/>
      <c r="D337" s="160"/>
      <c r="E337" s="160"/>
      <c r="F337" s="5"/>
      <c r="G337" s="1"/>
    </row>
    <row r="338" spans="1:7" hidden="1" x14ac:dyDescent="0.25">
      <c r="A338" s="73"/>
      <c r="B338" s="42"/>
      <c r="C338" s="160"/>
      <c r="D338" s="160"/>
      <c r="E338" s="160"/>
      <c r="F338" s="5"/>
      <c r="G338" s="1"/>
    </row>
    <row r="339" spans="1:7" hidden="1" x14ac:dyDescent="0.25">
      <c r="A339" s="73"/>
      <c r="B339" s="155"/>
      <c r="C339" s="159"/>
      <c r="D339" s="159"/>
      <c r="E339" s="159"/>
      <c r="F339" s="4"/>
      <c r="G339" s="1"/>
    </row>
    <row r="340" spans="1:7" hidden="1" x14ac:dyDescent="0.25">
      <c r="A340" s="73"/>
      <c r="B340" s="155"/>
      <c r="C340" s="160"/>
      <c r="D340" s="160"/>
      <c r="E340" s="160"/>
      <c r="F340" s="17"/>
      <c r="G340" s="1"/>
    </row>
    <row r="341" spans="1:7" hidden="1" x14ac:dyDescent="0.25">
      <c r="A341" s="76"/>
      <c r="B341" s="65"/>
      <c r="C341" s="160"/>
      <c r="D341" s="160"/>
      <c r="E341" s="160"/>
      <c r="F341" s="5"/>
      <c r="G341" s="1"/>
    </row>
    <row r="342" spans="1:7" ht="94.5" hidden="1" x14ac:dyDescent="0.25">
      <c r="A342" s="152" t="s">
        <v>250</v>
      </c>
      <c r="B342" s="53" t="s">
        <v>263</v>
      </c>
      <c r="C342" s="12">
        <f>C343</f>
        <v>0</v>
      </c>
      <c r="D342" s="12">
        <f t="shared" ref="D342:E342" si="63">D343</f>
        <v>0</v>
      </c>
      <c r="E342" s="12">
        <f t="shared" si="63"/>
        <v>0</v>
      </c>
      <c r="F342" s="4"/>
      <c r="G342" s="1"/>
    </row>
    <row r="343" spans="1:7" ht="31.5" hidden="1" x14ac:dyDescent="0.25">
      <c r="A343" s="73"/>
      <c r="B343" s="51" t="s">
        <v>15</v>
      </c>
      <c r="C343" s="159">
        <f>SUM(C344:C346)</f>
        <v>0</v>
      </c>
      <c r="D343" s="159">
        <f t="shared" ref="D343:E343" si="64">SUM(D344:D346)</f>
        <v>0</v>
      </c>
      <c r="E343" s="159">
        <f t="shared" si="64"/>
        <v>0</v>
      </c>
      <c r="F343" s="4"/>
      <c r="G343" s="1"/>
    </row>
    <row r="344" spans="1:7" hidden="1" x14ac:dyDescent="0.25">
      <c r="A344" s="76"/>
      <c r="B344" s="42"/>
      <c r="C344" s="160"/>
      <c r="D344" s="160"/>
      <c r="E344" s="160"/>
      <c r="F344" s="27"/>
      <c r="G344" s="1"/>
    </row>
    <row r="345" spans="1:7" hidden="1" x14ac:dyDescent="0.25">
      <c r="A345" s="76"/>
      <c r="B345" s="8"/>
      <c r="C345" s="160"/>
      <c r="D345" s="160"/>
      <c r="E345" s="160"/>
      <c r="F345" s="5"/>
      <c r="G345" s="1"/>
    </row>
    <row r="346" spans="1:7" hidden="1" x14ac:dyDescent="0.25">
      <c r="A346" s="76"/>
      <c r="B346" s="8"/>
      <c r="C346" s="160"/>
      <c r="D346" s="160"/>
      <c r="E346" s="160"/>
      <c r="F346" s="5"/>
      <c r="G346" s="1"/>
    </row>
    <row r="347" spans="1:7" ht="94.5" hidden="1" x14ac:dyDescent="0.25">
      <c r="A347" s="152" t="s">
        <v>176</v>
      </c>
      <c r="B347" s="14" t="s">
        <v>177</v>
      </c>
      <c r="C347" s="12">
        <f>C348</f>
        <v>0</v>
      </c>
      <c r="D347" s="12">
        <f t="shared" ref="D347:E347" si="65">D348</f>
        <v>0</v>
      </c>
      <c r="E347" s="12">
        <f t="shared" si="65"/>
        <v>0</v>
      </c>
      <c r="F347" s="134"/>
      <c r="G347" s="1"/>
    </row>
    <row r="348" spans="1:7" ht="31.5" hidden="1" x14ac:dyDescent="0.25">
      <c r="A348" s="76"/>
      <c r="B348" s="64" t="s">
        <v>15</v>
      </c>
      <c r="C348" s="159">
        <f>C349+C350</f>
        <v>0</v>
      </c>
      <c r="D348" s="159">
        <f t="shared" ref="D348:E348" si="66">D349+D350</f>
        <v>0</v>
      </c>
      <c r="E348" s="159">
        <f t="shared" si="66"/>
        <v>0</v>
      </c>
      <c r="F348" s="134"/>
      <c r="G348" s="1"/>
    </row>
    <row r="349" spans="1:7" hidden="1" x14ac:dyDescent="0.25">
      <c r="A349" s="152"/>
      <c r="B349" s="8"/>
      <c r="C349" s="160"/>
      <c r="D349" s="160"/>
      <c r="E349" s="160"/>
      <c r="F349" s="6"/>
      <c r="G349" s="1"/>
    </row>
    <row r="350" spans="1:7" hidden="1" x14ac:dyDescent="0.25">
      <c r="A350" s="152"/>
      <c r="B350" s="8"/>
      <c r="C350" s="160"/>
      <c r="D350" s="160"/>
      <c r="E350" s="160"/>
      <c r="F350" s="5"/>
      <c r="G350" s="1"/>
    </row>
    <row r="351" spans="1:7" ht="65.25" customHeight="1" x14ac:dyDescent="0.25">
      <c r="A351" s="152" t="s">
        <v>108</v>
      </c>
      <c r="B351" s="53" t="s">
        <v>16</v>
      </c>
      <c r="C351" s="12">
        <f>C355+C363+C352</f>
        <v>0</v>
      </c>
      <c r="D351" s="12">
        <f t="shared" ref="D351:E351" si="67">D355+D363+D352</f>
        <v>0</v>
      </c>
      <c r="E351" s="12">
        <f t="shared" si="67"/>
        <v>276678</v>
      </c>
      <c r="F351" s="134"/>
      <c r="G351" s="1"/>
    </row>
    <row r="352" spans="1:7" ht="49.5" customHeight="1" x14ac:dyDescent="0.25">
      <c r="A352" s="152" t="s">
        <v>150</v>
      </c>
      <c r="B352" s="53" t="s">
        <v>197</v>
      </c>
      <c r="C352" s="12">
        <f>C353</f>
        <v>0</v>
      </c>
      <c r="D352" s="12">
        <f t="shared" ref="D352:E353" si="68">D353</f>
        <v>0</v>
      </c>
      <c r="E352" s="12">
        <f t="shared" si="68"/>
        <v>1935</v>
      </c>
      <c r="F352" s="134"/>
      <c r="G352" s="1"/>
    </row>
    <row r="353" spans="1:7" ht="31.5" x14ac:dyDescent="0.25">
      <c r="A353" s="152"/>
      <c r="B353" s="15" t="s">
        <v>17</v>
      </c>
      <c r="C353" s="159">
        <f>C354</f>
        <v>0</v>
      </c>
      <c r="D353" s="159">
        <f t="shared" si="68"/>
        <v>0</v>
      </c>
      <c r="E353" s="159">
        <f t="shared" si="68"/>
        <v>1935</v>
      </c>
      <c r="F353" s="134"/>
      <c r="G353" s="1"/>
    </row>
    <row r="354" spans="1:7" ht="36" customHeight="1" x14ac:dyDescent="0.25">
      <c r="A354" s="152"/>
      <c r="B354" s="155"/>
      <c r="C354" s="160"/>
      <c r="D354" s="160"/>
      <c r="E354" s="160">
        <v>1935</v>
      </c>
      <c r="F354" s="4" t="s">
        <v>418</v>
      </c>
      <c r="G354" s="1"/>
    </row>
    <row r="355" spans="1:7" ht="48.75" customHeight="1" x14ac:dyDescent="0.25">
      <c r="A355" s="152" t="s">
        <v>186</v>
      </c>
      <c r="B355" s="77" t="s">
        <v>198</v>
      </c>
      <c r="C355" s="12">
        <f>C356+C358+C361</f>
        <v>0</v>
      </c>
      <c r="D355" s="12">
        <f t="shared" ref="D355:E355" si="69">D356+D358+D361</f>
        <v>0</v>
      </c>
      <c r="E355" s="12">
        <f t="shared" si="69"/>
        <v>11163</v>
      </c>
      <c r="F355" s="17"/>
      <c r="G355" s="1"/>
    </row>
    <row r="356" spans="1:7" ht="31.5" hidden="1" x14ac:dyDescent="0.25">
      <c r="A356" s="152"/>
      <c r="B356" s="40" t="s">
        <v>262</v>
      </c>
      <c r="C356" s="159">
        <f>C357</f>
        <v>0</v>
      </c>
      <c r="D356" s="159">
        <f t="shared" ref="D356:E356" si="70">D357</f>
        <v>0</v>
      </c>
      <c r="E356" s="159">
        <f t="shared" si="70"/>
        <v>0</v>
      </c>
      <c r="F356" s="17"/>
      <c r="G356" s="1"/>
    </row>
    <row r="357" spans="1:7" hidden="1" x14ac:dyDescent="0.25">
      <c r="A357" s="152"/>
      <c r="B357" s="40"/>
      <c r="C357" s="159"/>
      <c r="D357" s="159"/>
      <c r="E357" s="159"/>
      <c r="F357" s="13"/>
      <c r="G357" s="1"/>
    </row>
    <row r="358" spans="1:7" ht="31.5" x14ac:dyDescent="0.25">
      <c r="A358" s="49"/>
      <c r="B358" s="40" t="s">
        <v>37</v>
      </c>
      <c r="C358" s="159">
        <f>C360+C359</f>
        <v>0</v>
      </c>
      <c r="D358" s="159">
        <f t="shared" ref="D358:E358" si="71">D360+D359</f>
        <v>0</v>
      </c>
      <c r="E358" s="159">
        <f t="shared" si="71"/>
        <v>11163</v>
      </c>
      <c r="F358" s="13"/>
      <c r="G358" s="1"/>
    </row>
    <row r="359" spans="1:7" ht="31.5" x14ac:dyDescent="0.25">
      <c r="A359" s="49"/>
      <c r="B359" s="16"/>
      <c r="C359" s="160"/>
      <c r="D359" s="160"/>
      <c r="E359" s="160">
        <v>11163</v>
      </c>
      <c r="F359" s="4" t="s">
        <v>418</v>
      </c>
      <c r="G359" s="1"/>
    </row>
    <row r="360" spans="1:7" hidden="1" x14ac:dyDescent="0.25">
      <c r="A360" s="152"/>
      <c r="B360" s="16"/>
      <c r="C360" s="160"/>
      <c r="D360" s="160"/>
      <c r="E360" s="160"/>
      <c r="F360" s="13"/>
      <c r="G360" s="1"/>
    </row>
    <row r="361" spans="1:7" ht="31.5" hidden="1" x14ac:dyDescent="0.25">
      <c r="A361" s="152"/>
      <c r="B361" s="15" t="s">
        <v>17</v>
      </c>
      <c r="C361" s="159">
        <f>C362</f>
        <v>0</v>
      </c>
      <c r="D361" s="159">
        <f t="shared" ref="D361:E361" si="72">D362</f>
        <v>0</v>
      </c>
      <c r="E361" s="159">
        <f t="shared" si="72"/>
        <v>0</v>
      </c>
      <c r="F361" s="5"/>
      <c r="G361" s="1"/>
    </row>
    <row r="362" spans="1:7" hidden="1" x14ac:dyDescent="0.25">
      <c r="A362" s="152"/>
      <c r="B362" s="24"/>
      <c r="C362" s="160"/>
      <c r="D362" s="160"/>
      <c r="E362" s="160"/>
      <c r="F362" s="7"/>
      <c r="G362" s="1"/>
    </row>
    <row r="363" spans="1:7" ht="51" customHeight="1" x14ac:dyDescent="0.25">
      <c r="A363" s="152" t="s">
        <v>123</v>
      </c>
      <c r="B363" s="77" t="s">
        <v>199</v>
      </c>
      <c r="C363" s="12">
        <f>C364+C366+C368</f>
        <v>0</v>
      </c>
      <c r="D363" s="12">
        <f t="shared" ref="D363:E363" si="73">D364+D366+D368</f>
        <v>0</v>
      </c>
      <c r="E363" s="12">
        <f t="shared" si="73"/>
        <v>263580</v>
      </c>
      <c r="F363" s="5"/>
      <c r="G363" s="1"/>
    </row>
    <row r="364" spans="1:7" hidden="1" x14ac:dyDescent="0.25">
      <c r="A364" s="152"/>
      <c r="B364" s="15" t="s">
        <v>20</v>
      </c>
      <c r="C364" s="159">
        <f>C365</f>
        <v>0</v>
      </c>
      <c r="D364" s="159">
        <f t="shared" ref="D364:E364" si="74">D365</f>
        <v>0</v>
      </c>
      <c r="E364" s="159">
        <f t="shared" si="74"/>
        <v>0</v>
      </c>
      <c r="F364" s="5"/>
      <c r="G364" s="1"/>
    </row>
    <row r="365" spans="1:7" hidden="1" x14ac:dyDescent="0.25">
      <c r="A365" s="152"/>
      <c r="B365" s="16"/>
      <c r="C365" s="160"/>
      <c r="D365" s="160"/>
      <c r="E365" s="160"/>
      <c r="F365" s="5"/>
      <c r="G365" s="1"/>
    </row>
    <row r="366" spans="1:7" ht="31.5" hidden="1" x14ac:dyDescent="0.25">
      <c r="A366" s="152"/>
      <c r="B366" s="51" t="s">
        <v>37</v>
      </c>
      <c r="C366" s="160">
        <f>C367</f>
        <v>0</v>
      </c>
      <c r="D366" s="160">
        <f t="shared" ref="D366:E366" si="75">D367</f>
        <v>0</v>
      </c>
      <c r="E366" s="160">
        <f t="shared" si="75"/>
        <v>0</v>
      </c>
      <c r="F366" s="5"/>
      <c r="G366" s="1"/>
    </row>
    <row r="367" spans="1:7" hidden="1" x14ac:dyDescent="0.25">
      <c r="A367" s="152"/>
      <c r="B367" s="16"/>
      <c r="C367" s="160"/>
      <c r="D367" s="160"/>
      <c r="E367" s="160"/>
      <c r="F367" s="13"/>
      <c r="G367" s="1"/>
    </row>
    <row r="368" spans="1:7" ht="31.5" x14ac:dyDescent="0.25">
      <c r="A368" s="152"/>
      <c r="B368" s="51" t="s">
        <v>17</v>
      </c>
      <c r="C368" s="159">
        <f>SUM(C369:C374)</f>
        <v>0</v>
      </c>
      <c r="D368" s="159">
        <f t="shared" ref="D368:E368" si="76">SUM(D369:D374)</f>
        <v>0</v>
      </c>
      <c r="E368" s="159">
        <f t="shared" si="76"/>
        <v>263580</v>
      </c>
      <c r="F368" s="5"/>
      <c r="G368" s="1"/>
    </row>
    <row r="369" spans="1:7" ht="48.75" hidden="1" customHeight="1" x14ac:dyDescent="0.25">
      <c r="A369" s="152"/>
      <c r="B369" s="16"/>
      <c r="C369" s="159"/>
      <c r="D369" s="160"/>
      <c r="E369" s="160"/>
      <c r="F369" s="6"/>
      <c r="G369" s="1"/>
    </row>
    <row r="370" spans="1:7" ht="33.75" customHeight="1" x14ac:dyDescent="0.25">
      <c r="A370" s="152"/>
      <c r="B370" s="16"/>
      <c r="C370" s="159"/>
      <c r="D370" s="160"/>
      <c r="E370" s="160">
        <v>263580</v>
      </c>
      <c r="F370" s="4" t="s">
        <v>418</v>
      </c>
      <c r="G370" s="1"/>
    </row>
    <row r="371" spans="1:7" ht="114" hidden="1" customHeight="1" x14ac:dyDescent="0.25">
      <c r="A371" s="152"/>
      <c r="B371" s="13"/>
      <c r="C371" s="170"/>
      <c r="D371" s="160"/>
      <c r="E371" s="160"/>
      <c r="F371" s="6"/>
      <c r="G371" s="1"/>
    </row>
    <row r="372" spans="1:7" hidden="1" x14ac:dyDescent="0.25">
      <c r="A372" s="152"/>
      <c r="B372" s="8"/>
      <c r="C372" s="170"/>
      <c r="D372" s="159"/>
      <c r="E372" s="159"/>
      <c r="F372" s="79"/>
      <c r="G372" s="1"/>
    </row>
    <row r="373" spans="1:7" hidden="1" x14ac:dyDescent="0.25">
      <c r="A373" s="152"/>
      <c r="B373" s="16"/>
      <c r="C373" s="170"/>
      <c r="D373" s="160"/>
      <c r="E373" s="160"/>
      <c r="F373" s="134"/>
      <c r="G373" s="1"/>
    </row>
    <row r="374" spans="1:7" hidden="1" x14ac:dyDescent="0.25">
      <c r="A374" s="152"/>
      <c r="B374" s="16"/>
      <c r="C374" s="170"/>
      <c r="D374" s="160"/>
      <c r="E374" s="160"/>
      <c r="F374" s="5"/>
      <c r="G374" s="1"/>
    </row>
    <row r="375" spans="1:7" ht="96" customHeight="1" x14ac:dyDescent="0.25">
      <c r="A375" s="152" t="s">
        <v>84</v>
      </c>
      <c r="B375" s="53" t="s">
        <v>200</v>
      </c>
      <c r="C375" s="12">
        <f>C384+C411+C376+C381</f>
        <v>0</v>
      </c>
      <c r="D375" s="12">
        <f t="shared" ref="D375:E375" si="77">D384+D411+D376+D381</f>
        <v>0</v>
      </c>
      <c r="E375" s="12">
        <f t="shared" si="77"/>
        <v>20500</v>
      </c>
      <c r="F375" s="5"/>
      <c r="G375" s="1"/>
    </row>
    <row r="376" spans="1:7" ht="48" hidden="1" customHeight="1" x14ac:dyDescent="0.25">
      <c r="A376" s="152" t="s">
        <v>138</v>
      </c>
      <c r="B376" s="53" t="s">
        <v>201</v>
      </c>
      <c r="C376" s="12">
        <f>C377</f>
        <v>0</v>
      </c>
      <c r="D376" s="12">
        <f t="shared" ref="D376:E376" si="78">D377</f>
        <v>0</v>
      </c>
      <c r="E376" s="12">
        <f t="shared" si="78"/>
        <v>0</v>
      </c>
      <c r="F376" s="5"/>
      <c r="G376" s="1"/>
    </row>
    <row r="377" spans="1:7" ht="31.5" hidden="1" x14ac:dyDescent="0.25">
      <c r="A377" s="152"/>
      <c r="B377" s="15" t="s">
        <v>17</v>
      </c>
      <c r="C377" s="159">
        <f>SUM(C378:C380)</f>
        <v>0</v>
      </c>
      <c r="D377" s="159">
        <f t="shared" ref="D377:E377" si="79">SUM(D378:D380)</f>
        <v>0</v>
      </c>
      <c r="E377" s="159">
        <f t="shared" si="79"/>
        <v>0</v>
      </c>
      <c r="F377" s="5"/>
      <c r="G377" s="1"/>
    </row>
    <row r="378" spans="1:7" hidden="1" x14ac:dyDescent="0.25">
      <c r="A378" s="152"/>
      <c r="B378" s="155"/>
      <c r="C378" s="12"/>
      <c r="D378" s="160"/>
      <c r="E378" s="160"/>
      <c r="F378" s="7"/>
      <c r="G378" s="1"/>
    </row>
    <row r="379" spans="1:7" hidden="1" x14ac:dyDescent="0.25">
      <c r="A379" s="152"/>
      <c r="B379" s="155"/>
      <c r="C379" s="12"/>
      <c r="D379" s="160"/>
      <c r="E379" s="160"/>
      <c r="F379" s="7"/>
      <c r="G379" s="1"/>
    </row>
    <row r="380" spans="1:7" hidden="1" x14ac:dyDescent="0.25">
      <c r="A380" s="152"/>
      <c r="B380" s="155"/>
      <c r="C380" s="12"/>
      <c r="D380" s="160"/>
      <c r="E380" s="160"/>
      <c r="F380" s="7"/>
      <c r="G380" s="1"/>
    </row>
    <row r="381" spans="1:7" ht="47.25" hidden="1" x14ac:dyDescent="0.25">
      <c r="A381" s="152" t="s">
        <v>179</v>
      </c>
      <c r="B381" s="53" t="s">
        <v>202</v>
      </c>
      <c r="C381" s="12">
        <f>C382</f>
        <v>0</v>
      </c>
      <c r="D381" s="12">
        <f t="shared" ref="D381:E382" si="80">D382</f>
        <v>0</v>
      </c>
      <c r="E381" s="12">
        <f t="shared" si="80"/>
        <v>0</v>
      </c>
      <c r="F381" s="134"/>
      <c r="G381" s="1"/>
    </row>
    <row r="382" spans="1:7" ht="31.5" hidden="1" x14ac:dyDescent="0.25">
      <c r="A382" s="49"/>
      <c r="B382" s="15" t="s">
        <v>17</v>
      </c>
      <c r="C382" s="159">
        <f>C383</f>
        <v>0</v>
      </c>
      <c r="D382" s="159">
        <f t="shared" si="80"/>
        <v>0</v>
      </c>
      <c r="E382" s="159">
        <f t="shared" si="80"/>
        <v>0</v>
      </c>
      <c r="F382" s="134"/>
      <c r="G382" s="1"/>
    </row>
    <row r="383" spans="1:7" hidden="1" x14ac:dyDescent="0.25">
      <c r="A383" s="152"/>
      <c r="B383" s="155"/>
      <c r="C383" s="12"/>
      <c r="D383" s="160"/>
      <c r="E383" s="160"/>
      <c r="F383" s="19"/>
      <c r="G383" s="1"/>
    </row>
    <row r="384" spans="1:7" ht="63.75" customHeight="1" x14ac:dyDescent="0.25">
      <c r="A384" s="152" t="s">
        <v>18</v>
      </c>
      <c r="B384" s="53" t="s">
        <v>60</v>
      </c>
      <c r="C384" s="12">
        <f>C385</f>
        <v>0</v>
      </c>
      <c r="D384" s="12">
        <f t="shared" ref="D384:E384" si="81">D385</f>
        <v>0</v>
      </c>
      <c r="E384" s="12">
        <f t="shared" si="81"/>
        <v>20500</v>
      </c>
      <c r="F384" s="5"/>
      <c r="G384" s="1"/>
    </row>
    <row r="385" spans="1:7" ht="31.5" x14ac:dyDescent="0.25">
      <c r="A385" s="152"/>
      <c r="B385" s="15" t="s">
        <v>17</v>
      </c>
      <c r="C385" s="159">
        <f>SUM(C386:C410)</f>
        <v>0</v>
      </c>
      <c r="D385" s="159">
        <f t="shared" ref="D385:E385" si="82">SUM(D386:D410)</f>
        <v>0</v>
      </c>
      <c r="E385" s="159">
        <f t="shared" si="82"/>
        <v>20500</v>
      </c>
      <c r="F385" s="5"/>
      <c r="G385" s="1"/>
    </row>
    <row r="386" spans="1:7" hidden="1" x14ac:dyDescent="0.25">
      <c r="A386" s="152"/>
      <c r="B386" s="24"/>
      <c r="C386" s="170"/>
      <c r="D386" s="170"/>
      <c r="E386" s="170"/>
      <c r="F386" s="139"/>
      <c r="G386" s="1"/>
    </row>
    <row r="387" spans="1:7" hidden="1" x14ac:dyDescent="0.25">
      <c r="A387" s="152"/>
      <c r="B387" s="24"/>
      <c r="C387" s="170"/>
      <c r="D387" s="170"/>
      <c r="E387" s="160"/>
      <c r="F387" s="139"/>
      <c r="G387" s="1"/>
    </row>
    <row r="388" spans="1:7" ht="47.25" x14ac:dyDescent="0.25">
      <c r="A388" s="152"/>
      <c r="B388" s="24"/>
      <c r="C388" s="170"/>
      <c r="D388" s="170"/>
      <c r="E388" s="160">
        <f>13000+7500</f>
        <v>20500</v>
      </c>
      <c r="F388" s="7" t="s">
        <v>433</v>
      </c>
      <c r="G388" s="1"/>
    </row>
    <row r="389" spans="1:7" hidden="1" x14ac:dyDescent="0.25">
      <c r="A389" s="152"/>
      <c r="B389" s="24"/>
      <c r="C389" s="160"/>
      <c r="D389" s="170"/>
      <c r="E389" s="160"/>
      <c r="F389" s="7"/>
      <c r="G389" s="1"/>
    </row>
    <row r="390" spans="1:7" ht="66" hidden="1" customHeight="1" x14ac:dyDescent="0.25">
      <c r="A390" s="152"/>
      <c r="B390" s="24"/>
      <c r="C390" s="170"/>
      <c r="D390" s="170"/>
      <c r="E390" s="170"/>
      <c r="F390" s="7" t="s">
        <v>315</v>
      </c>
      <c r="G390" s="1"/>
    </row>
    <row r="391" spans="1:7" ht="162.75" hidden="1" customHeight="1" x14ac:dyDescent="0.25">
      <c r="A391" s="152"/>
      <c r="B391" s="58"/>
      <c r="C391" s="179"/>
      <c r="D391" s="179"/>
      <c r="E391" s="180"/>
      <c r="F391" s="7" t="s">
        <v>316</v>
      </c>
      <c r="G391" s="1"/>
    </row>
    <row r="392" spans="1:7" ht="206.25" hidden="1" customHeight="1" x14ac:dyDescent="0.25">
      <c r="A392" s="152"/>
      <c r="B392" s="58"/>
      <c r="C392" s="180"/>
      <c r="D392" s="179"/>
      <c r="E392" s="180"/>
      <c r="F392" s="7" t="s">
        <v>317</v>
      </c>
      <c r="G392" s="1"/>
    </row>
    <row r="393" spans="1:7" hidden="1" x14ac:dyDescent="0.25">
      <c r="A393" s="152"/>
      <c r="B393" s="58"/>
      <c r="C393" s="160"/>
      <c r="D393" s="170"/>
      <c r="E393" s="160"/>
      <c r="F393" s="7"/>
      <c r="G393" s="1"/>
    </row>
    <row r="394" spans="1:7" hidden="1" x14ac:dyDescent="0.25">
      <c r="A394" s="152"/>
      <c r="B394" s="24"/>
      <c r="C394" s="160"/>
      <c r="D394" s="170"/>
      <c r="E394" s="160"/>
      <c r="F394" s="139"/>
      <c r="G394" s="1"/>
    </row>
    <row r="395" spans="1:7" hidden="1" x14ac:dyDescent="0.25">
      <c r="A395" s="152"/>
      <c r="B395" s="24"/>
      <c r="C395" s="160"/>
      <c r="D395" s="170"/>
      <c r="E395" s="160"/>
      <c r="F395" s="139"/>
      <c r="G395" s="1"/>
    </row>
    <row r="396" spans="1:7" hidden="1" x14ac:dyDescent="0.25">
      <c r="A396" s="152"/>
      <c r="B396" s="15"/>
      <c r="C396" s="160"/>
      <c r="D396" s="170"/>
      <c r="E396" s="160"/>
      <c r="F396" s="6"/>
      <c r="G396" s="1"/>
    </row>
    <row r="397" spans="1:7" hidden="1" x14ac:dyDescent="0.25">
      <c r="A397" s="152"/>
      <c r="B397" s="15"/>
      <c r="C397" s="160"/>
      <c r="D397" s="170"/>
      <c r="E397" s="160"/>
      <c r="F397" s="139"/>
      <c r="G397" s="1"/>
    </row>
    <row r="398" spans="1:7" hidden="1" x14ac:dyDescent="0.25">
      <c r="A398" s="152"/>
      <c r="B398" s="15"/>
      <c r="C398" s="160"/>
      <c r="D398" s="170"/>
      <c r="E398" s="160"/>
      <c r="F398" s="139"/>
      <c r="G398" s="1"/>
    </row>
    <row r="399" spans="1:7" hidden="1" x14ac:dyDescent="0.25">
      <c r="A399" s="152"/>
      <c r="B399" s="15"/>
      <c r="C399" s="160"/>
      <c r="D399" s="170"/>
      <c r="E399" s="160"/>
      <c r="F399" s="139"/>
      <c r="G399" s="1"/>
    </row>
    <row r="400" spans="1:7" hidden="1" x14ac:dyDescent="0.25">
      <c r="A400" s="152"/>
      <c r="B400" s="15"/>
      <c r="C400" s="160"/>
      <c r="D400" s="170"/>
      <c r="E400" s="160"/>
      <c r="F400" s="6"/>
      <c r="G400" s="1"/>
    </row>
    <row r="401" spans="1:7" hidden="1" x14ac:dyDescent="0.25">
      <c r="A401" s="152"/>
      <c r="B401" s="15"/>
      <c r="C401" s="160"/>
      <c r="D401" s="170"/>
      <c r="E401" s="160"/>
      <c r="F401" s="6"/>
      <c r="G401" s="1"/>
    </row>
    <row r="402" spans="1:7" hidden="1" x14ac:dyDescent="0.25">
      <c r="A402" s="152"/>
      <c r="B402" s="15"/>
      <c r="C402" s="160"/>
      <c r="D402" s="170"/>
      <c r="E402" s="160"/>
      <c r="F402" s="6"/>
      <c r="G402" s="1"/>
    </row>
    <row r="403" spans="1:7" hidden="1" x14ac:dyDescent="0.25">
      <c r="A403" s="152"/>
      <c r="B403" s="15"/>
      <c r="C403" s="160"/>
      <c r="D403" s="170"/>
      <c r="E403" s="160"/>
      <c r="F403" s="6"/>
      <c r="G403" s="1"/>
    </row>
    <row r="404" spans="1:7" hidden="1" x14ac:dyDescent="0.25">
      <c r="A404" s="152"/>
      <c r="B404" s="15"/>
      <c r="C404" s="160"/>
      <c r="D404" s="170"/>
      <c r="E404" s="160"/>
      <c r="F404" s="6"/>
      <c r="G404" s="1"/>
    </row>
    <row r="405" spans="1:7" hidden="1" x14ac:dyDescent="0.25">
      <c r="A405" s="152"/>
      <c r="B405" s="15"/>
      <c r="C405" s="160"/>
      <c r="D405" s="170"/>
      <c r="E405" s="160"/>
      <c r="F405" s="6"/>
      <c r="G405" s="1"/>
    </row>
    <row r="406" spans="1:7" hidden="1" x14ac:dyDescent="0.25">
      <c r="A406" s="152"/>
      <c r="B406" s="15"/>
      <c r="C406" s="160"/>
      <c r="D406" s="170"/>
      <c r="E406" s="160"/>
      <c r="F406" s="6"/>
      <c r="G406" s="1"/>
    </row>
    <row r="407" spans="1:7" hidden="1" x14ac:dyDescent="0.25">
      <c r="A407" s="152"/>
      <c r="B407" s="15"/>
      <c r="C407" s="160"/>
      <c r="D407" s="170"/>
      <c r="E407" s="160"/>
      <c r="F407" s="6"/>
      <c r="G407" s="1"/>
    </row>
    <row r="408" spans="1:7" hidden="1" x14ac:dyDescent="0.25">
      <c r="A408" s="152"/>
      <c r="B408" s="15"/>
      <c r="C408" s="160"/>
      <c r="D408" s="170"/>
      <c r="E408" s="160"/>
      <c r="F408" s="6"/>
      <c r="G408" s="1"/>
    </row>
    <row r="409" spans="1:7" hidden="1" x14ac:dyDescent="0.25">
      <c r="A409" s="152"/>
      <c r="B409" s="15"/>
      <c r="C409" s="160"/>
      <c r="D409" s="170"/>
      <c r="E409" s="160"/>
      <c r="F409" s="6"/>
      <c r="G409" s="1"/>
    </row>
    <row r="410" spans="1:7" hidden="1" x14ac:dyDescent="0.25">
      <c r="A410" s="152"/>
      <c r="B410" s="15"/>
      <c r="C410" s="160"/>
      <c r="D410" s="170"/>
      <c r="E410" s="160"/>
      <c r="F410" s="6"/>
      <c r="G410" s="1"/>
    </row>
    <row r="411" spans="1:7" ht="47.25" hidden="1" x14ac:dyDescent="0.25">
      <c r="A411" s="152" t="s">
        <v>72</v>
      </c>
      <c r="B411" s="53" t="s">
        <v>203</v>
      </c>
      <c r="C411" s="12">
        <f>C412</f>
        <v>0</v>
      </c>
      <c r="D411" s="12">
        <f t="shared" ref="D411:E412" si="83">D412</f>
        <v>0</v>
      </c>
      <c r="E411" s="12">
        <f t="shared" si="83"/>
        <v>0</v>
      </c>
      <c r="F411" s="17"/>
      <c r="G411" s="1"/>
    </row>
    <row r="412" spans="1:7" ht="31.5" hidden="1" x14ac:dyDescent="0.25">
      <c r="A412" s="152"/>
      <c r="B412" s="51" t="s">
        <v>17</v>
      </c>
      <c r="C412" s="159">
        <f>C413</f>
        <v>0</v>
      </c>
      <c r="D412" s="159">
        <f t="shared" si="83"/>
        <v>0</v>
      </c>
      <c r="E412" s="159">
        <f t="shared" si="83"/>
        <v>0</v>
      </c>
      <c r="F412" s="17"/>
      <c r="G412" s="1"/>
    </row>
    <row r="413" spans="1:7" hidden="1" x14ac:dyDescent="0.25">
      <c r="A413" s="152"/>
      <c r="B413" s="155"/>
      <c r="C413" s="160"/>
      <c r="D413" s="160"/>
      <c r="E413" s="160"/>
      <c r="F413" s="7"/>
      <c r="G413" s="1"/>
    </row>
    <row r="414" spans="1:7" ht="36" customHeight="1" x14ac:dyDescent="0.25">
      <c r="A414" s="152" t="s">
        <v>85</v>
      </c>
      <c r="B414" s="10" t="s">
        <v>204</v>
      </c>
      <c r="C414" s="181">
        <f>C415+C442+C452</f>
        <v>0</v>
      </c>
      <c r="D414" s="181">
        <f t="shared" ref="D414:E414" si="84">D415+D442+D452</f>
        <v>1164414</v>
      </c>
      <c r="E414" s="181">
        <f t="shared" si="84"/>
        <v>39150290</v>
      </c>
      <c r="F414" s="140"/>
      <c r="G414" s="1"/>
    </row>
    <row r="415" spans="1:7" ht="47.25" x14ac:dyDescent="0.25">
      <c r="A415" s="152" t="s">
        <v>86</v>
      </c>
      <c r="B415" s="53" t="s">
        <v>31</v>
      </c>
      <c r="C415" s="12">
        <f>C416</f>
        <v>0</v>
      </c>
      <c r="D415" s="12">
        <f t="shared" ref="D415:E415" si="85">D416</f>
        <v>1164414</v>
      </c>
      <c r="E415" s="12">
        <f t="shared" si="85"/>
        <v>0</v>
      </c>
      <c r="F415" s="13"/>
      <c r="G415" s="1"/>
    </row>
    <row r="416" spans="1:7" x14ac:dyDescent="0.25">
      <c r="A416" s="152"/>
      <c r="B416" s="40" t="s">
        <v>2</v>
      </c>
      <c r="C416" s="159">
        <f>SUM(C417:C441)</f>
        <v>0</v>
      </c>
      <c r="D416" s="159">
        <f t="shared" ref="D416:E416" si="86">SUM(D417:D441)</f>
        <v>1164414</v>
      </c>
      <c r="E416" s="159">
        <f t="shared" si="86"/>
        <v>0</v>
      </c>
      <c r="F416" s="13"/>
      <c r="G416" s="1"/>
    </row>
    <row r="417" spans="1:7" hidden="1" x14ac:dyDescent="0.25">
      <c r="A417" s="152"/>
      <c r="B417" s="16"/>
      <c r="C417" s="160"/>
      <c r="D417" s="160"/>
      <c r="E417" s="160"/>
      <c r="F417" s="153"/>
      <c r="G417" s="1"/>
    </row>
    <row r="418" spans="1:7" hidden="1" x14ac:dyDescent="0.25">
      <c r="A418" s="152"/>
      <c r="B418" s="16"/>
      <c r="C418" s="160"/>
      <c r="D418" s="160"/>
      <c r="E418" s="160"/>
      <c r="F418" s="6"/>
      <c r="G418" s="1"/>
    </row>
    <row r="419" spans="1:7" ht="51.75" customHeight="1" x14ac:dyDescent="0.25">
      <c r="A419" s="152"/>
      <c r="B419" s="16"/>
      <c r="C419" s="160"/>
      <c r="D419" s="160">
        <f>2328828/2</f>
        <v>1164414</v>
      </c>
      <c r="E419" s="160"/>
      <c r="F419" s="5" t="s">
        <v>434</v>
      </c>
      <c r="G419" s="1"/>
    </row>
    <row r="420" spans="1:7" ht="144" hidden="1" customHeight="1" x14ac:dyDescent="0.25">
      <c r="A420" s="78"/>
      <c r="B420" s="16"/>
      <c r="C420" s="160"/>
      <c r="D420" s="160"/>
      <c r="E420" s="160"/>
      <c r="F420" s="5" t="s">
        <v>261</v>
      </c>
      <c r="G420" s="1"/>
    </row>
    <row r="421" spans="1:7" ht="53.25" hidden="1" customHeight="1" x14ac:dyDescent="0.25">
      <c r="A421" s="78"/>
      <c r="B421" s="16"/>
      <c r="C421" s="160"/>
      <c r="D421" s="160"/>
      <c r="E421" s="160"/>
      <c r="F421" s="6"/>
      <c r="G421" s="1"/>
    </row>
    <row r="422" spans="1:7" hidden="1" x14ac:dyDescent="0.25">
      <c r="A422" s="78"/>
      <c r="B422" s="16"/>
      <c r="C422" s="160"/>
      <c r="D422" s="160"/>
      <c r="E422" s="160"/>
      <c r="F422" s="6"/>
      <c r="G422" s="1"/>
    </row>
    <row r="423" spans="1:7" ht="179.25" hidden="1" customHeight="1" x14ac:dyDescent="0.25">
      <c r="A423" s="78"/>
      <c r="B423" s="16"/>
      <c r="C423" s="160"/>
      <c r="D423" s="160"/>
      <c r="E423" s="160"/>
      <c r="F423" s="5"/>
      <c r="G423" s="1"/>
    </row>
    <row r="424" spans="1:7" ht="111" hidden="1" customHeight="1" x14ac:dyDescent="0.25">
      <c r="A424" s="152"/>
      <c r="B424" s="16"/>
      <c r="C424" s="160"/>
      <c r="D424" s="160"/>
      <c r="E424" s="160"/>
      <c r="F424" s="5"/>
      <c r="G424" s="1"/>
    </row>
    <row r="425" spans="1:7" hidden="1" x14ac:dyDescent="0.25">
      <c r="A425" s="152"/>
      <c r="B425" s="16"/>
      <c r="C425" s="160"/>
      <c r="D425" s="160"/>
      <c r="E425" s="160"/>
      <c r="F425" s="5"/>
      <c r="G425" s="1"/>
    </row>
    <row r="426" spans="1:7" hidden="1" x14ac:dyDescent="0.25">
      <c r="A426" s="152"/>
      <c r="B426" s="16"/>
      <c r="C426" s="160"/>
      <c r="D426" s="160"/>
      <c r="E426" s="159"/>
      <c r="F426" s="5"/>
      <c r="G426" s="1"/>
    </row>
    <row r="427" spans="1:7" hidden="1" x14ac:dyDescent="0.25">
      <c r="A427" s="152"/>
      <c r="B427" s="16"/>
      <c r="C427" s="160"/>
      <c r="D427" s="160"/>
      <c r="E427" s="159"/>
      <c r="F427" s="5"/>
      <c r="G427" s="1"/>
    </row>
    <row r="428" spans="1:7" hidden="1" x14ac:dyDescent="0.25">
      <c r="A428" s="152"/>
      <c r="B428" s="16"/>
      <c r="C428" s="160"/>
      <c r="D428" s="160"/>
      <c r="E428" s="159"/>
      <c r="F428" s="5"/>
      <c r="G428" s="1"/>
    </row>
    <row r="429" spans="1:7" hidden="1" x14ac:dyDescent="0.25">
      <c r="A429" s="152"/>
      <c r="B429" s="16"/>
      <c r="C429" s="160"/>
      <c r="D429" s="160"/>
      <c r="E429" s="159"/>
      <c r="F429" s="5"/>
      <c r="G429" s="1"/>
    </row>
    <row r="430" spans="1:7" hidden="1" x14ac:dyDescent="0.25">
      <c r="A430" s="152"/>
      <c r="B430" s="16"/>
      <c r="C430" s="160"/>
      <c r="D430" s="160"/>
      <c r="E430" s="159"/>
      <c r="F430" s="5"/>
      <c r="G430" s="1"/>
    </row>
    <row r="431" spans="1:7" hidden="1" x14ac:dyDescent="0.25">
      <c r="A431" s="152"/>
      <c r="B431" s="16"/>
      <c r="C431" s="160"/>
      <c r="D431" s="160"/>
      <c r="E431" s="159"/>
      <c r="F431" s="5"/>
      <c r="G431" s="1"/>
    </row>
    <row r="432" spans="1:7" hidden="1" x14ac:dyDescent="0.25">
      <c r="A432" s="152"/>
      <c r="B432" s="16"/>
      <c r="C432" s="160"/>
      <c r="D432" s="160"/>
      <c r="E432" s="159"/>
      <c r="F432" s="5"/>
      <c r="G432" s="1"/>
    </row>
    <row r="433" spans="1:7" hidden="1" x14ac:dyDescent="0.25">
      <c r="A433" s="152"/>
      <c r="B433" s="16"/>
      <c r="C433" s="160"/>
      <c r="D433" s="160"/>
      <c r="E433" s="159"/>
      <c r="F433" s="5"/>
      <c r="G433" s="1"/>
    </row>
    <row r="434" spans="1:7" hidden="1" x14ac:dyDescent="0.25">
      <c r="A434" s="152"/>
      <c r="B434" s="16"/>
      <c r="C434" s="160"/>
      <c r="D434" s="160"/>
      <c r="E434" s="159"/>
      <c r="F434" s="5"/>
      <c r="G434" s="1"/>
    </row>
    <row r="435" spans="1:7" hidden="1" x14ac:dyDescent="0.25">
      <c r="A435" s="152"/>
      <c r="B435" s="16"/>
      <c r="C435" s="160"/>
      <c r="D435" s="160"/>
      <c r="E435" s="159"/>
      <c r="F435" s="5"/>
      <c r="G435" s="1"/>
    </row>
    <row r="436" spans="1:7" hidden="1" x14ac:dyDescent="0.25">
      <c r="A436" s="152"/>
      <c r="B436" s="16"/>
      <c r="C436" s="160"/>
      <c r="D436" s="160"/>
      <c r="E436" s="159"/>
      <c r="F436" s="5"/>
      <c r="G436" s="1"/>
    </row>
    <row r="437" spans="1:7" hidden="1" x14ac:dyDescent="0.25">
      <c r="A437" s="152"/>
      <c r="B437" s="16"/>
      <c r="C437" s="160"/>
      <c r="D437" s="160"/>
      <c r="E437" s="159"/>
      <c r="F437" s="5"/>
      <c r="G437" s="1"/>
    </row>
    <row r="438" spans="1:7" hidden="1" x14ac:dyDescent="0.25">
      <c r="A438" s="152"/>
      <c r="B438" s="40"/>
      <c r="C438" s="159"/>
      <c r="D438" s="160"/>
      <c r="E438" s="159"/>
      <c r="F438" s="5"/>
      <c r="G438" s="1"/>
    </row>
    <row r="439" spans="1:7" hidden="1" x14ac:dyDescent="0.25">
      <c r="A439" s="152"/>
      <c r="B439" s="40"/>
      <c r="C439" s="159"/>
      <c r="D439" s="160"/>
      <c r="E439" s="159"/>
      <c r="F439" s="5"/>
      <c r="G439" s="1"/>
    </row>
    <row r="440" spans="1:7" hidden="1" x14ac:dyDescent="0.25">
      <c r="A440" s="152"/>
      <c r="B440" s="40"/>
      <c r="C440" s="159"/>
      <c r="D440" s="160"/>
      <c r="E440" s="159"/>
      <c r="F440" s="13"/>
      <c r="G440" s="1"/>
    </row>
    <row r="441" spans="1:7" hidden="1" x14ac:dyDescent="0.25">
      <c r="A441" s="152"/>
      <c r="B441" s="40"/>
      <c r="C441" s="159"/>
      <c r="D441" s="160"/>
      <c r="E441" s="159"/>
      <c r="F441" s="5"/>
      <c r="G441" s="1"/>
    </row>
    <row r="442" spans="1:7" ht="51.75" customHeight="1" x14ac:dyDescent="0.25">
      <c r="A442" s="152" t="s">
        <v>87</v>
      </c>
      <c r="B442" s="10" t="s">
        <v>205</v>
      </c>
      <c r="C442" s="181">
        <f>C448+C443</f>
        <v>0</v>
      </c>
      <c r="D442" s="181">
        <f t="shared" ref="D442:E442" si="87">D448+D443</f>
        <v>0</v>
      </c>
      <c r="E442" s="181">
        <f t="shared" si="87"/>
        <v>39150290</v>
      </c>
      <c r="F442" s="46"/>
      <c r="G442" s="1"/>
    </row>
    <row r="443" spans="1:7" x14ac:dyDescent="0.25">
      <c r="A443" s="152"/>
      <c r="B443" s="21" t="s">
        <v>2</v>
      </c>
      <c r="C443" s="182">
        <f>SUM(C444:C447)</f>
        <v>0</v>
      </c>
      <c r="D443" s="182">
        <f t="shared" ref="D443:E443" si="88">SUM(D444:D447)</f>
        <v>0</v>
      </c>
      <c r="E443" s="182">
        <f t="shared" si="88"/>
        <v>8465</v>
      </c>
      <c r="F443" s="46"/>
      <c r="G443" s="1"/>
    </row>
    <row r="444" spans="1:7" ht="36" customHeight="1" x14ac:dyDescent="0.25">
      <c r="A444" s="152"/>
      <c r="B444" s="16" t="s">
        <v>374</v>
      </c>
      <c r="C444" s="160"/>
      <c r="D444" s="160"/>
      <c r="E444" s="160">
        <v>8465</v>
      </c>
      <c r="F444" s="4" t="s">
        <v>418</v>
      </c>
      <c r="G444" s="1"/>
    </row>
    <row r="445" spans="1:7" hidden="1" x14ac:dyDescent="0.25">
      <c r="A445" s="152"/>
      <c r="B445" s="16"/>
      <c r="C445" s="160"/>
      <c r="D445" s="160"/>
      <c r="E445" s="160"/>
      <c r="F445" s="5"/>
      <c r="G445" s="1"/>
    </row>
    <row r="446" spans="1:7" hidden="1" x14ac:dyDescent="0.25">
      <c r="A446" s="152"/>
      <c r="B446" s="65"/>
      <c r="C446" s="181"/>
      <c r="D446" s="181"/>
      <c r="E446" s="181"/>
      <c r="F446" s="46"/>
      <c r="G446" s="1"/>
    </row>
    <row r="447" spans="1:7" hidden="1" x14ac:dyDescent="0.25">
      <c r="A447" s="152"/>
      <c r="B447" s="10"/>
      <c r="C447" s="181"/>
      <c r="D447" s="181"/>
      <c r="E447" s="181"/>
      <c r="F447" s="46"/>
      <c r="G447" s="1"/>
    </row>
    <row r="448" spans="1:7" ht="24" customHeight="1" x14ac:dyDescent="0.25">
      <c r="A448" s="80"/>
      <c r="B448" s="64" t="s">
        <v>254</v>
      </c>
      <c r="C448" s="170">
        <f>SUM(C449:C451)</f>
        <v>0</v>
      </c>
      <c r="D448" s="170">
        <f t="shared" ref="D448:E448" si="89">SUM(D449:D451)</f>
        <v>0</v>
      </c>
      <c r="E448" s="170">
        <f t="shared" si="89"/>
        <v>39141825</v>
      </c>
      <c r="F448" s="17"/>
      <c r="G448" s="1"/>
    </row>
    <row r="449" spans="1:7" ht="67.5" customHeight="1" x14ac:dyDescent="0.25">
      <c r="A449" s="80"/>
      <c r="B449" s="16" t="s">
        <v>461</v>
      </c>
      <c r="C449" s="160"/>
      <c r="D449" s="160"/>
      <c r="E449" s="160">
        <v>6000000</v>
      </c>
      <c r="F449" s="4" t="s">
        <v>435</v>
      </c>
      <c r="G449" s="1"/>
    </row>
    <row r="450" spans="1:7" ht="52.5" customHeight="1" x14ac:dyDescent="0.25">
      <c r="A450" s="80"/>
      <c r="B450" s="16" t="s">
        <v>462</v>
      </c>
      <c r="C450" s="160"/>
      <c r="D450" s="160"/>
      <c r="E450" s="160">
        <v>19555008</v>
      </c>
      <c r="F450" s="4" t="s">
        <v>475</v>
      </c>
      <c r="G450" s="1"/>
    </row>
    <row r="451" spans="1:7" ht="94.5" x14ac:dyDescent="0.25">
      <c r="A451" s="78"/>
      <c r="B451" s="65" t="s">
        <v>463</v>
      </c>
      <c r="C451" s="183"/>
      <c r="D451" s="183"/>
      <c r="E451" s="183">
        <v>13586817</v>
      </c>
      <c r="F451" s="4" t="s">
        <v>500</v>
      </c>
      <c r="G451" s="1"/>
    </row>
    <row r="452" spans="1:7" ht="63" hidden="1" x14ac:dyDescent="0.25">
      <c r="A452" s="152" t="s">
        <v>151</v>
      </c>
      <c r="B452" s="53" t="s">
        <v>152</v>
      </c>
      <c r="C452" s="184">
        <f>C453</f>
        <v>0</v>
      </c>
      <c r="D452" s="184">
        <f t="shared" ref="D452:E452" si="90">D453</f>
        <v>0</v>
      </c>
      <c r="E452" s="184">
        <f t="shared" si="90"/>
        <v>0</v>
      </c>
      <c r="F452" s="17"/>
      <c r="G452" s="1"/>
    </row>
    <row r="453" spans="1:7" ht="33" hidden="1" customHeight="1" x14ac:dyDescent="0.25">
      <c r="A453" s="80"/>
      <c r="B453" s="40" t="s">
        <v>59</v>
      </c>
      <c r="C453" s="170">
        <f>SUM(C454:C457)</f>
        <v>0</v>
      </c>
      <c r="D453" s="170">
        <f t="shared" ref="D453:E453" si="91">SUM(D454:D457)</f>
        <v>0</v>
      </c>
      <c r="E453" s="170">
        <f t="shared" si="91"/>
        <v>0</v>
      </c>
      <c r="F453" s="17"/>
      <c r="G453" s="1"/>
    </row>
    <row r="454" spans="1:7" hidden="1" x14ac:dyDescent="0.25">
      <c r="A454" s="80"/>
      <c r="B454" s="64"/>
      <c r="C454" s="170"/>
      <c r="D454" s="170"/>
      <c r="E454" s="170"/>
      <c r="F454" s="134"/>
      <c r="G454" s="1"/>
    </row>
    <row r="455" spans="1:7" hidden="1" x14ac:dyDescent="0.25">
      <c r="A455" s="80"/>
      <c r="B455" s="64"/>
      <c r="C455" s="170"/>
      <c r="D455" s="170"/>
      <c r="E455" s="170"/>
      <c r="F455" s="134"/>
      <c r="G455" s="1"/>
    </row>
    <row r="456" spans="1:7" hidden="1" x14ac:dyDescent="0.25">
      <c r="A456" s="80"/>
      <c r="B456" s="64"/>
      <c r="C456" s="170"/>
      <c r="D456" s="170"/>
      <c r="E456" s="170"/>
      <c r="F456" s="134"/>
      <c r="G456" s="1"/>
    </row>
    <row r="457" spans="1:7" hidden="1" x14ac:dyDescent="0.25">
      <c r="A457" s="80"/>
      <c r="B457" s="64"/>
      <c r="C457" s="170"/>
      <c r="D457" s="170"/>
      <c r="E457" s="170"/>
      <c r="F457" s="7"/>
      <c r="G457" s="1"/>
    </row>
    <row r="458" spans="1:7" ht="47.25" x14ac:dyDescent="0.25">
      <c r="A458" s="152" t="s">
        <v>88</v>
      </c>
      <c r="B458" s="53" t="s">
        <v>36</v>
      </c>
      <c r="C458" s="12">
        <f>C459+C467+C470</f>
        <v>395108700</v>
      </c>
      <c r="D458" s="12">
        <f t="shared" ref="D458:E458" si="92">D459+D467+D470</f>
        <v>0</v>
      </c>
      <c r="E458" s="12">
        <f t="shared" si="92"/>
        <v>2634153</v>
      </c>
      <c r="F458" s="17"/>
      <c r="G458" s="1"/>
    </row>
    <row r="459" spans="1:7" ht="82.5" customHeight="1" x14ac:dyDescent="0.25">
      <c r="A459" s="152" t="s">
        <v>61</v>
      </c>
      <c r="B459" s="53" t="s">
        <v>46</v>
      </c>
      <c r="C459" s="12">
        <f>C460</f>
        <v>0</v>
      </c>
      <c r="D459" s="12">
        <f t="shared" ref="D459:E459" si="93">D460</f>
        <v>0</v>
      </c>
      <c r="E459" s="12">
        <f t="shared" si="93"/>
        <v>2634153</v>
      </c>
      <c r="F459" s="17"/>
      <c r="G459" s="1"/>
    </row>
    <row r="460" spans="1:7" ht="36.75" customHeight="1" x14ac:dyDescent="0.25">
      <c r="A460" s="152"/>
      <c r="B460" s="40" t="s">
        <v>57</v>
      </c>
      <c r="C460" s="159">
        <f>SUM(C461:C466)</f>
        <v>0</v>
      </c>
      <c r="D460" s="159">
        <f t="shared" ref="D460:E460" si="94">SUM(D461:D466)</f>
        <v>0</v>
      </c>
      <c r="E460" s="159">
        <f t="shared" si="94"/>
        <v>2634153</v>
      </c>
      <c r="F460" s="17"/>
      <c r="G460" s="1"/>
    </row>
    <row r="461" spans="1:7" hidden="1" x14ac:dyDescent="0.25">
      <c r="A461" s="152"/>
      <c r="B461" s="65"/>
      <c r="C461" s="160"/>
      <c r="D461" s="160"/>
      <c r="E461" s="160"/>
      <c r="F461" s="153"/>
      <c r="G461" s="1"/>
    </row>
    <row r="462" spans="1:7" ht="37.5" customHeight="1" x14ac:dyDescent="0.25">
      <c r="A462" s="152"/>
      <c r="B462" s="65" t="s">
        <v>273</v>
      </c>
      <c r="C462" s="160"/>
      <c r="D462" s="160"/>
      <c r="E462" s="160">
        <v>2209038</v>
      </c>
      <c r="F462" s="157" t="s">
        <v>389</v>
      </c>
      <c r="G462" s="1"/>
    </row>
    <row r="463" spans="1:7" hidden="1" x14ac:dyDescent="0.25">
      <c r="A463" s="152"/>
      <c r="B463" s="65"/>
      <c r="C463" s="160"/>
      <c r="D463" s="160"/>
      <c r="E463" s="160"/>
      <c r="F463" s="17"/>
      <c r="G463" s="1"/>
    </row>
    <row r="464" spans="1:7" ht="51" customHeight="1" x14ac:dyDescent="0.25">
      <c r="A464" s="152"/>
      <c r="B464" s="65" t="s">
        <v>385</v>
      </c>
      <c r="C464" s="160"/>
      <c r="D464" s="160"/>
      <c r="E464" s="160">
        <v>74580</v>
      </c>
      <c r="F464" s="153" t="s">
        <v>389</v>
      </c>
      <c r="G464" s="1"/>
    </row>
    <row r="465" spans="1:7" ht="67.5" customHeight="1" x14ac:dyDescent="0.25">
      <c r="A465" s="152"/>
      <c r="B465" s="65" t="s">
        <v>274</v>
      </c>
      <c r="C465" s="160"/>
      <c r="D465" s="160"/>
      <c r="E465" s="160">
        <f>350535</f>
        <v>350535</v>
      </c>
      <c r="F465" s="4" t="s">
        <v>418</v>
      </c>
      <c r="G465" s="1"/>
    </row>
    <row r="466" spans="1:7" ht="67.5" customHeight="1" x14ac:dyDescent="0.25">
      <c r="A466" s="152"/>
      <c r="B466" s="16" t="s">
        <v>275</v>
      </c>
      <c r="C466" s="160"/>
      <c r="D466" s="160"/>
      <c r="E466" s="160"/>
      <c r="F466" s="157" t="s">
        <v>436</v>
      </c>
      <c r="G466" s="1"/>
    </row>
    <row r="467" spans="1:7" ht="47.25" x14ac:dyDescent="0.25">
      <c r="A467" s="152" t="s">
        <v>89</v>
      </c>
      <c r="B467" s="53" t="s">
        <v>206</v>
      </c>
      <c r="C467" s="12">
        <f>C468</f>
        <v>0</v>
      </c>
      <c r="D467" s="12">
        <f t="shared" ref="D467:E468" si="95">D468</f>
        <v>0</v>
      </c>
      <c r="E467" s="12">
        <f t="shared" si="95"/>
        <v>0</v>
      </c>
      <c r="F467" s="17"/>
      <c r="G467" s="1"/>
    </row>
    <row r="468" spans="1:7" ht="31.5" x14ac:dyDescent="0.25">
      <c r="A468" s="152"/>
      <c r="B468" s="40" t="s">
        <v>57</v>
      </c>
      <c r="C468" s="159">
        <f>C469</f>
        <v>0</v>
      </c>
      <c r="D468" s="159">
        <f t="shared" si="95"/>
        <v>0</v>
      </c>
      <c r="E468" s="159">
        <f t="shared" si="95"/>
        <v>0</v>
      </c>
      <c r="F468" s="13"/>
      <c r="G468" s="1"/>
    </row>
    <row r="469" spans="1:7" ht="56.25" customHeight="1" x14ac:dyDescent="0.25">
      <c r="A469" s="152"/>
      <c r="B469" s="16" t="s">
        <v>276</v>
      </c>
      <c r="C469" s="160"/>
      <c r="D469" s="160"/>
      <c r="E469" s="160"/>
      <c r="F469" s="157" t="s">
        <v>437</v>
      </c>
      <c r="G469" s="1"/>
    </row>
    <row r="470" spans="1:7" ht="83.25" customHeight="1" x14ac:dyDescent="0.25">
      <c r="A470" s="152" t="s">
        <v>257</v>
      </c>
      <c r="B470" s="53" t="s">
        <v>264</v>
      </c>
      <c r="C470" s="12">
        <f>SUM(C471)</f>
        <v>395108700</v>
      </c>
      <c r="D470" s="12">
        <f t="shared" ref="D470:E470" si="96">SUM(D471)</f>
        <v>0</v>
      </c>
      <c r="E470" s="12">
        <f t="shared" si="96"/>
        <v>0</v>
      </c>
      <c r="F470" s="17"/>
      <c r="G470" s="1"/>
    </row>
    <row r="471" spans="1:7" ht="36" customHeight="1" x14ac:dyDescent="0.25">
      <c r="A471" s="152"/>
      <c r="B471" s="40" t="s">
        <v>57</v>
      </c>
      <c r="C471" s="160">
        <f>SUM(C472:C475)</f>
        <v>395108700</v>
      </c>
      <c r="D471" s="160">
        <f t="shared" ref="D471:E471" si="97">SUM(D472:D475)</f>
        <v>0</v>
      </c>
      <c r="E471" s="160">
        <f t="shared" si="97"/>
        <v>0</v>
      </c>
      <c r="F471" s="17"/>
      <c r="G471" s="1"/>
    </row>
    <row r="472" spans="1:7" ht="83.25" customHeight="1" x14ac:dyDescent="0.25">
      <c r="A472" s="152"/>
      <c r="B472" s="155" t="s">
        <v>277</v>
      </c>
      <c r="C472" s="160">
        <v>395108700</v>
      </c>
      <c r="D472" s="160"/>
      <c r="E472" s="160"/>
      <c r="F472" s="157" t="s">
        <v>438</v>
      </c>
      <c r="G472" s="1"/>
    </row>
    <row r="473" spans="1:7" hidden="1" x14ac:dyDescent="0.25">
      <c r="A473" s="152"/>
      <c r="B473" s="155"/>
      <c r="C473" s="160"/>
      <c r="D473" s="160"/>
      <c r="E473" s="160"/>
      <c r="F473" s="17"/>
      <c r="G473" s="1"/>
    </row>
    <row r="474" spans="1:7" hidden="1" x14ac:dyDescent="0.25">
      <c r="A474" s="152"/>
      <c r="B474" s="155"/>
      <c r="C474" s="160"/>
      <c r="D474" s="160"/>
      <c r="E474" s="160"/>
      <c r="F474" s="17"/>
      <c r="G474" s="1"/>
    </row>
    <row r="475" spans="1:7" hidden="1" x14ac:dyDescent="0.25">
      <c r="A475" s="152"/>
      <c r="B475" s="155"/>
      <c r="C475" s="160"/>
      <c r="D475" s="160"/>
      <c r="E475" s="160"/>
      <c r="F475" s="17"/>
      <c r="G475" s="1"/>
    </row>
    <row r="476" spans="1:7" ht="51.75" customHeight="1" x14ac:dyDescent="0.25">
      <c r="A476" s="152" t="s">
        <v>90</v>
      </c>
      <c r="B476" s="39" t="s">
        <v>32</v>
      </c>
      <c r="C476" s="12">
        <f>C477+C485</f>
        <v>-21288534</v>
      </c>
      <c r="D476" s="12">
        <f t="shared" ref="D476:E476" si="98">D477+D485</f>
        <v>0</v>
      </c>
      <c r="E476" s="12">
        <f t="shared" si="98"/>
        <v>8116411</v>
      </c>
      <c r="F476" s="17"/>
      <c r="G476" s="1"/>
    </row>
    <row r="477" spans="1:7" ht="48.75" customHeight="1" x14ac:dyDescent="0.25">
      <c r="A477" s="152" t="s">
        <v>91</v>
      </c>
      <c r="B477" s="41" t="s">
        <v>33</v>
      </c>
      <c r="C477" s="161">
        <f>C478</f>
        <v>0</v>
      </c>
      <c r="D477" s="161">
        <f t="shared" ref="D477:E477" si="99">D478</f>
        <v>0</v>
      </c>
      <c r="E477" s="161">
        <f t="shared" si="99"/>
        <v>290456</v>
      </c>
      <c r="F477" s="17"/>
      <c r="G477" s="1"/>
    </row>
    <row r="478" spans="1:7" ht="47.25" x14ac:dyDescent="0.25">
      <c r="A478" s="83"/>
      <c r="B478" s="40" t="s">
        <v>70</v>
      </c>
      <c r="C478" s="162">
        <f>SUM(C479:C484)</f>
        <v>0</v>
      </c>
      <c r="D478" s="162">
        <f t="shared" ref="D478:E478" si="100">SUM(D479:D484)</f>
        <v>0</v>
      </c>
      <c r="E478" s="162">
        <f t="shared" si="100"/>
        <v>290456</v>
      </c>
      <c r="F478" s="141"/>
      <c r="G478" s="1"/>
    </row>
    <row r="479" spans="1:7" ht="36" customHeight="1" x14ac:dyDescent="0.25">
      <c r="A479" s="152"/>
      <c r="B479" s="25"/>
      <c r="C479" s="167"/>
      <c r="D479" s="160"/>
      <c r="E479" s="160">
        <v>290456</v>
      </c>
      <c r="F479" s="4" t="s">
        <v>418</v>
      </c>
      <c r="G479" s="1"/>
    </row>
    <row r="480" spans="1:7" hidden="1" x14ac:dyDescent="0.25">
      <c r="A480" s="152"/>
      <c r="B480" s="25"/>
      <c r="C480" s="167"/>
      <c r="D480" s="160"/>
      <c r="E480" s="160"/>
      <c r="F480" s="5"/>
      <c r="G480" s="1"/>
    </row>
    <row r="481" spans="1:7" hidden="1" x14ac:dyDescent="0.25">
      <c r="A481" s="152"/>
      <c r="B481" s="25"/>
      <c r="C481" s="167"/>
      <c r="D481" s="160"/>
      <c r="E481" s="160"/>
      <c r="F481" s="5"/>
      <c r="G481" s="1"/>
    </row>
    <row r="482" spans="1:7" hidden="1" x14ac:dyDescent="0.25">
      <c r="A482" s="152"/>
      <c r="B482" s="25"/>
      <c r="C482" s="167"/>
      <c r="D482" s="160"/>
      <c r="E482" s="160"/>
      <c r="F482" s="5"/>
      <c r="G482" s="1"/>
    </row>
    <row r="483" spans="1:7" hidden="1" x14ac:dyDescent="0.25">
      <c r="A483" s="152"/>
      <c r="B483" s="25"/>
      <c r="C483" s="185"/>
      <c r="D483" s="160"/>
      <c r="E483" s="160"/>
      <c r="F483" s="5"/>
      <c r="G483" s="1"/>
    </row>
    <row r="484" spans="1:7" hidden="1" x14ac:dyDescent="0.25">
      <c r="A484" s="152"/>
      <c r="B484" s="25"/>
      <c r="C484" s="167"/>
      <c r="D484" s="160"/>
      <c r="E484" s="160"/>
      <c r="F484" s="5"/>
      <c r="G484" s="1"/>
    </row>
    <row r="485" spans="1:7" ht="66.75" customHeight="1" x14ac:dyDescent="0.25">
      <c r="A485" s="152" t="s">
        <v>178</v>
      </c>
      <c r="B485" s="39" t="s">
        <v>207</v>
      </c>
      <c r="C485" s="12">
        <f>C486</f>
        <v>-21288534</v>
      </c>
      <c r="D485" s="12">
        <f t="shared" ref="D485:E485" si="101">D486</f>
        <v>0</v>
      </c>
      <c r="E485" s="12">
        <f t="shared" si="101"/>
        <v>7825955</v>
      </c>
      <c r="F485" s="17"/>
      <c r="G485" s="1"/>
    </row>
    <row r="486" spans="1:7" ht="47.25" x14ac:dyDescent="0.25">
      <c r="A486" s="152"/>
      <c r="B486" s="40" t="s">
        <v>70</v>
      </c>
      <c r="C486" s="159">
        <f>SUM(C487:C492)</f>
        <v>-21288534</v>
      </c>
      <c r="D486" s="159">
        <f t="shared" ref="D486:E486" si="102">SUM(D487:D492)</f>
        <v>0</v>
      </c>
      <c r="E486" s="159">
        <f t="shared" si="102"/>
        <v>7825955</v>
      </c>
      <c r="F486" s="17"/>
      <c r="G486" s="1"/>
    </row>
    <row r="487" spans="1:7" ht="31.5" x14ac:dyDescent="0.25">
      <c r="A487" s="152"/>
      <c r="B487" s="160"/>
      <c r="C487" s="160">
        <v>-21288534</v>
      </c>
      <c r="D487" s="160"/>
      <c r="E487" s="160">
        <v>7825955</v>
      </c>
      <c r="F487" s="203" t="s">
        <v>418</v>
      </c>
      <c r="G487" s="1"/>
    </row>
    <row r="488" spans="1:7" ht="49.5" hidden="1" customHeight="1" x14ac:dyDescent="0.25">
      <c r="A488" s="152"/>
      <c r="B488" s="39"/>
      <c r="C488" s="160"/>
      <c r="D488" s="160"/>
      <c r="E488" s="160"/>
      <c r="F488" s="17"/>
      <c r="G488" s="1"/>
    </row>
    <row r="489" spans="1:7" ht="47.25" hidden="1" customHeight="1" x14ac:dyDescent="0.25">
      <c r="A489" s="152"/>
      <c r="B489" s="39"/>
      <c r="C489" s="160"/>
      <c r="D489" s="160"/>
      <c r="E489" s="160"/>
      <c r="F489" s="17"/>
      <c r="G489" s="1"/>
    </row>
    <row r="490" spans="1:7" hidden="1" x14ac:dyDescent="0.25">
      <c r="A490" s="152"/>
      <c r="B490" s="16"/>
      <c r="C490" s="160"/>
      <c r="D490" s="160"/>
      <c r="E490" s="160"/>
      <c r="F490" s="16"/>
      <c r="G490" s="1"/>
    </row>
    <row r="491" spans="1:7" hidden="1" x14ac:dyDescent="0.25">
      <c r="A491" s="152"/>
      <c r="B491" s="16"/>
      <c r="C491" s="160"/>
      <c r="D491" s="160"/>
      <c r="E491" s="160"/>
      <c r="F491" s="16"/>
      <c r="G491" s="1"/>
    </row>
    <row r="492" spans="1:7" hidden="1" x14ac:dyDescent="0.25">
      <c r="A492" s="152"/>
      <c r="B492" s="39"/>
      <c r="C492" s="12"/>
      <c r="D492" s="12"/>
      <c r="E492" s="12"/>
      <c r="F492" s="39"/>
      <c r="G492" s="1"/>
    </row>
    <row r="493" spans="1:7" ht="67.5" customHeight="1" x14ac:dyDescent="0.25">
      <c r="A493" s="152" t="s">
        <v>92</v>
      </c>
      <c r="B493" s="39" t="s">
        <v>208</v>
      </c>
      <c r="C493" s="184">
        <f>C494+C509+C523+C531+C506</f>
        <v>0</v>
      </c>
      <c r="D493" s="184">
        <f t="shared" ref="D493:E493" si="103">D494+D509+D523+D531+D506</f>
        <v>56489349</v>
      </c>
      <c r="E493" s="184">
        <f t="shared" si="103"/>
        <v>41437666</v>
      </c>
      <c r="F493" s="17"/>
      <c r="G493" s="1"/>
    </row>
    <row r="494" spans="1:7" ht="49.5" customHeight="1" x14ac:dyDescent="0.25">
      <c r="A494" s="152" t="s">
        <v>93</v>
      </c>
      <c r="B494" s="39" t="s">
        <v>209</v>
      </c>
      <c r="C494" s="186">
        <f>C495+C500+C504</f>
        <v>0</v>
      </c>
      <c r="D494" s="186">
        <f t="shared" ref="D494:E494" si="104">D495+D500+D504</f>
        <v>2490085</v>
      </c>
      <c r="E494" s="186">
        <f t="shared" si="104"/>
        <v>2446436</v>
      </c>
      <c r="F494" s="46"/>
      <c r="G494" s="1"/>
    </row>
    <row r="495" spans="1:7" ht="31.5" hidden="1" x14ac:dyDescent="0.25">
      <c r="A495" s="152"/>
      <c r="B495" s="40" t="s">
        <v>270</v>
      </c>
      <c r="C495" s="159">
        <f>SUM(C496:C499)</f>
        <v>0</v>
      </c>
      <c r="D495" s="159">
        <f t="shared" ref="D495:E495" si="105">SUM(D496:D499)</f>
        <v>0</v>
      </c>
      <c r="E495" s="159">
        <f t="shared" si="105"/>
        <v>0</v>
      </c>
      <c r="F495" s="13"/>
      <c r="G495" s="1"/>
    </row>
    <row r="496" spans="1:7" ht="113.25" hidden="1" customHeight="1" x14ac:dyDescent="0.25">
      <c r="A496" s="152"/>
      <c r="B496" s="8"/>
      <c r="C496" s="159"/>
      <c r="D496" s="160"/>
      <c r="E496" s="159"/>
      <c r="F496" s="154"/>
      <c r="G496" s="1"/>
    </row>
    <row r="497" spans="1:7" hidden="1" x14ac:dyDescent="0.25">
      <c r="A497" s="152"/>
      <c r="B497" s="8"/>
      <c r="C497" s="160"/>
      <c r="D497" s="160"/>
      <c r="E497" s="160"/>
      <c r="F497" s="154"/>
      <c r="G497" s="1"/>
    </row>
    <row r="498" spans="1:7" hidden="1" x14ac:dyDescent="0.25">
      <c r="A498" s="152"/>
      <c r="B498" s="8"/>
      <c r="C498" s="160"/>
      <c r="D498" s="160"/>
      <c r="E498" s="160"/>
      <c r="F498" s="154"/>
      <c r="G498" s="1"/>
    </row>
    <row r="499" spans="1:7" hidden="1" x14ac:dyDescent="0.25">
      <c r="A499" s="152"/>
      <c r="B499" s="8"/>
      <c r="C499" s="159"/>
      <c r="D499" s="159"/>
      <c r="E499" s="159"/>
      <c r="F499" s="153"/>
      <c r="G499" s="1"/>
    </row>
    <row r="500" spans="1:7" x14ac:dyDescent="0.25">
      <c r="A500" s="152"/>
      <c r="B500" s="40" t="s">
        <v>254</v>
      </c>
      <c r="C500" s="159">
        <f>SUM(C501:C503)</f>
        <v>0</v>
      </c>
      <c r="D500" s="159">
        <f t="shared" ref="D500:E500" si="106">SUM(D501:D503)</f>
        <v>2490085</v>
      </c>
      <c r="E500" s="159">
        <f t="shared" si="106"/>
        <v>2446436</v>
      </c>
      <c r="F500" s="142"/>
      <c r="G500" s="1"/>
    </row>
    <row r="501" spans="1:7" ht="129" customHeight="1" x14ac:dyDescent="0.25">
      <c r="A501" s="152"/>
      <c r="B501" s="8" t="s">
        <v>347</v>
      </c>
      <c r="C501" s="160"/>
      <c r="D501" s="160"/>
      <c r="E501" s="160">
        <v>2446436</v>
      </c>
      <c r="F501" s="157" t="s">
        <v>439</v>
      </c>
      <c r="G501" s="1"/>
    </row>
    <row r="502" spans="1:7" ht="116.25" customHeight="1" x14ac:dyDescent="0.25">
      <c r="A502" s="152"/>
      <c r="B502" s="8" t="s">
        <v>346</v>
      </c>
      <c r="C502" s="160"/>
      <c r="D502" s="170">
        <f>2489985+100</f>
        <v>2490085</v>
      </c>
      <c r="E502" s="160"/>
      <c r="F502" s="157" t="s">
        <v>440</v>
      </c>
      <c r="G502" s="1"/>
    </row>
    <row r="503" spans="1:7" ht="114.75" hidden="1" customHeight="1" x14ac:dyDescent="0.25">
      <c r="A503" s="152"/>
      <c r="B503" s="8"/>
      <c r="C503" s="160"/>
      <c r="D503" s="160"/>
      <c r="E503" s="160"/>
      <c r="F503" s="154"/>
      <c r="G503" s="1"/>
    </row>
    <row r="504" spans="1:7" ht="31.5" hidden="1" x14ac:dyDescent="0.25">
      <c r="A504" s="152"/>
      <c r="B504" s="40" t="s">
        <v>57</v>
      </c>
      <c r="C504" s="159">
        <f>C505</f>
        <v>0</v>
      </c>
      <c r="D504" s="159">
        <f t="shared" ref="D504:E504" si="107">D505</f>
        <v>0</v>
      </c>
      <c r="E504" s="159">
        <f t="shared" si="107"/>
        <v>0</v>
      </c>
      <c r="F504" s="13"/>
      <c r="G504" s="1"/>
    </row>
    <row r="505" spans="1:7" hidden="1" x14ac:dyDescent="0.25">
      <c r="A505" s="152"/>
      <c r="B505" s="40"/>
      <c r="C505" s="159"/>
      <c r="D505" s="159"/>
      <c r="E505" s="159"/>
      <c r="F505" s="13"/>
      <c r="G505" s="1"/>
    </row>
    <row r="506" spans="1:7" ht="63" hidden="1" x14ac:dyDescent="0.25">
      <c r="A506" s="152" t="s">
        <v>253</v>
      </c>
      <c r="B506" s="10" t="s">
        <v>265</v>
      </c>
      <c r="C506" s="12">
        <f>C507</f>
        <v>0</v>
      </c>
      <c r="D506" s="12">
        <f t="shared" ref="D506:E507" si="108">D507</f>
        <v>0</v>
      </c>
      <c r="E506" s="12">
        <f t="shared" si="108"/>
        <v>0</v>
      </c>
      <c r="F506" s="153"/>
      <c r="G506" s="1"/>
    </row>
    <row r="507" spans="1:7" ht="31.5" hidden="1" x14ac:dyDescent="0.25">
      <c r="A507" s="152"/>
      <c r="B507" s="40" t="s">
        <v>270</v>
      </c>
      <c r="C507" s="159">
        <f>C508</f>
        <v>0</v>
      </c>
      <c r="D507" s="159">
        <f t="shared" si="108"/>
        <v>0</v>
      </c>
      <c r="E507" s="159">
        <f t="shared" si="108"/>
        <v>0</v>
      </c>
      <c r="F507" s="153"/>
      <c r="G507" s="1"/>
    </row>
    <row r="508" spans="1:7" hidden="1" x14ac:dyDescent="0.25">
      <c r="A508" s="152"/>
      <c r="B508" s="42"/>
      <c r="C508" s="160"/>
      <c r="D508" s="160"/>
      <c r="E508" s="160"/>
      <c r="F508" s="153"/>
      <c r="G508" s="1"/>
    </row>
    <row r="509" spans="1:7" ht="68.25" customHeight="1" x14ac:dyDescent="0.25">
      <c r="A509" s="152" t="s">
        <v>94</v>
      </c>
      <c r="B509" s="53" t="s">
        <v>118</v>
      </c>
      <c r="C509" s="187">
        <f>C510</f>
        <v>0</v>
      </c>
      <c r="D509" s="187">
        <f t="shared" ref="D509:E509" si="109">D510</f>
        <v>38285854</v>
      </c>
      <c r="E509" s="187">
        <f t="shared" si="109"/>
        <v>0</v>
      </c>
      <c r="F509" s="17"/>
      <c r="G509" s="1"/>
    </row>
    <row r="510" spans="1:7" ht="31.5" x14ac:dyDescent="0.25">
      <c r="A510" s="152"/>
      <c r="B510" s="40" t="s">
        <v>270</v>
      </c>
      <c r="C510" s="159">
        <f>SUM(C511:C522)</f>
        <v>0</v>
      </c>
      <c r="D510" s="159">
        <f t="shared" ref="D510:E510" si="110">SUM(D511:D522)</f>
        <v>38285854</v>
      </c>
      <c r="E510" s="159">
        <f t="shared" si="110"/>
        <v>0</v>
      </c>
      <c r="F510" s="17"/>
      <c r="G510" s="1"/>
    </row>
    <row r="511" spans="1:7" ht="144.75" hidden="1" customHeight="1" x14ac:dyDescent="0.25">
      <c r="A511" s="152"/>
      <c r="B511" s="8"/>
      <c r="C511" s="160"/>
      <c r="D511" s="177"/>
      <c r="E511" s="177"/>
      <c r="F511" s="8"/>
      <c r="G511" s="1"/>
    </row>
    <row r="512" spans="1:7" ht="114.75" hidden="1" customHeight="1" x14ac:dyDescent="0.25">
      <c r="A512" s="152"/>
      <c r="B512" s="8"/>
      <c r="C512" s="160"/>
      <c r="D512" s="177"/>
      <c r="E512" s="177"/>
      <c r="F512" s="8"/>
      <c r="G512" s="1"/>
    </row>
    <row r="513" spans="1:7" ht="53.25" customHeight="1" x14ac:dyDescent="0.25">
      <c r="A513" s="152"/>
      <c r="B513" s="120" t="s">
        <v>293</v>
      </c>
      <c r="C513" s="158"/>
      <c r="D513" s="158">
        <v>38285854</v>
      </c>
      <c r="E513" s="188"/>
      <c r="F513" s="157" t="s">
        <v>477</v>
      </c>
      <c r="G513" s="1"/>
    </row>
    <row r="514" spans="1:7" hidden="1" x14ac:dyDescent="0.25">
      <c r="A514" s="152"/>
      <c r="B514" s="8"/>
      <c r="C514" s="160"/>
      <c r="D514" s="177"/>
      <c r="E514" s="177"/>
      <c r="F514" s="13"/>
      <c r="G514" s="1"/>
    </row>
    <row r="515" spans="1:7" hidden="1" x14ac:dyDescent="0.25">
      <c r="A515" s="152"/>
      <c r="B515" s="8"/>
      <c r="C515" s="160"/>
      <c r="D515" s="177"/>
      <c r="E515" s="187"/>
      <c r="F515" s="13"/>
      <c r="G515" s="1"/>
    </row>
    <row r="516" spans="1:7" hidden="1" x14ac:dyDescent="0.25">
      <c r="A516" s="152"/>
      <c r="B516" s="8"/>
      <c r="C516" s="160"/>
      <c r="D516" s="177"/>
      <c r="E516" s="177"/>
      <c r="F516" s="13"/>
      <c r="G516" s="1"/>
    </row>
    <row r="517" spans="1:7" hidden="1" x14ac:dyDescent="0.25">
      <c r="A517" s="152"/>
      <c r="B517" s="65"/>
      <c r="C517" s="160"/>
      <c r="D517" s="177"/>
      <c r="E517" s="177"/>
      <c r="F517" s="13"/>
      <c r="G517" s="1"/>
    </row>
    <row r="518" spans="1:7" hidden="1" x14ac:dyDescent="0.25">
      <c r="A518" s="152"/>
      <c r="B518" s="8"/>
      <c r="C518" s="160"/>
      <c r="D518" s="177"/>
      <c r="E518" s="177"/>
      <c r="F518" s="13"/>
      <c r="G518" s="1"/>
    </row>
    <row r="519" spans="1:7" hidden="1" x14ac:dyDescent="0.25">
      <c r="A519" s="152"/>
      <c r="B519" s="8"/>
      <c r="C519" s="160"/>
      <c r="D519" s="177"/>
      <c r="E519" s="187"/>
      <c r="F519" s="13"/>
      <c r="G519" s="1"/>
    </row>
    <row r="520" spans="1:7" hidden="1" x14ac:dyDescent="0.25">
      <c r="A520" s="152"/>
      <c r="B520" s="8"/>
      <c r="C520" s="160"/>
      <c r="D520" s="177"/>
      <c r="E520" s="187"/>
      <c r="F520" s="13"/>
      <c r="G520" s="1"/>
    </row>
    <row r="521" spans="1:7" hidden="1" x14ac:dyDescent="0.25">
      <c r="A521" s="152"/>
      <c r="B521" s="8"/>
      <c r="C521" s="160"/>
      <c r="D521" s="177"/>
      <c r="E521" s="187"/>
      <c r="F521" s="13"/>
      <c r="G521" s="1"/>
    </row>
    <row r="522" spans="1:7" hidden="1" x14ac:dyDescent="0.25">
      <c r="A522" s="152"/>
      <c r="B522" s="42"/>
      <c r="C522" s="160"/>
      <c r="D522" s="177"/>
      <c r="E522" s="177"/>
      <c r="F522" s="13"/>
      <c r="G522" s="1"/>
    </row>
    <row r="523" spans="1:7" ht="83.25" customHeight="1" x14ac:dyDescent="0.25">
      <c r="A523" s="152" t="s">
        <v>95</v>
      </c>
      <c r="B523" s="39" t="s">
        <v>121</v>
      </c>
      <c r="C523" s="184">
        <f>C524+C526</f>
        <v>0</v>
      </c>
      <c r="D523" s="184">
        <f t="shared" ref="D523:E523" si="111">D524+D526</f>
        <v>15713410</v>
      </c>
      <c r="E523" s="184">
        <f t="shared" si="111"/>
        <v>38991230</v>
      </c>
      <c r="F523" s="13"/>
      <c r="G523" s="1"/>
    </row>
    <row r="524" spans="1:7" ht="31.5" hidden="1" x14ac:dyDescent="0.25">
      <c r="A524" s="152"/>
      <c r="B524" s="40" t="s">
        <v>23</v>
      </c>
      <c r="C524" s="169">
        <f>C525</f>
        <v>0</v>
      </c>
      <c r="D524" s="169">
        <f t="shared" ref="D524:E524" si="112">D525</f>
        <v>0</v>
      </c>
      <c r="E524" s="169">
        <f t="shared" si="112"/>
        <v>0</v>
      </c>
      <c r="F524" s="13"/>
      <c r="G524" s="1"/>
    </row>
    <row r="525" spans="1:7" hidden="1" x14ac:dyDescent="0.25">
      <c r="A525" s="152"/>
      <c r="B525" s="16"/>
      <c r="C525" s="159"/>
      <c r="D525" s="177"/>
      <c r="E525" s="160"/>
      <c r="F525" s="17"/>
      <c r="G525" s="1"/>
    </row>
    <row r="526" spans="1:7" ht="31.5" x14ac:dyDescent="0.25">
      <c r="A526" s="152"/>
      <c r="B526" s="40" t="s">
        <v>270</v>
      </c>
      <c r="C526" s="159">
        <f>SUM(C527:C530)</f>
        <v>0</v>
      </c>
      <c r="D526" s="159">
        <f t="shared" ref="D526:E526" si="113">SUM(D527:D530)</f>
        <v>15713410</v>
      </c>
      <c r="E526" s="159">
        <f t="shared" si="113"/>
        <v>38991230</v>
      </c>
      <c r="F526" s="17"/>
      <c r="G526" s="1"/>
    </row>
    <row r="527" spans="1:7" ht="47.25" x14ac:dyDescent="0.25">
      <c r="A527" s="152"/>
      <c r="B527" s="127" t="s">
        <v>348</v>
      </c>
      <c r="C527" s="158"/>
      <c r="D527" s="158">
        <v>7800000</v>
      </c>
      <c r="E527" s="158"/>
      <c r="F527" s="84" t="s">
        <v>464</v>
      </c>
      <c r="G527" s="1"/>
    </row>
    <row r="528" spans="1:7" ht="100.5" customHeight="1" x14ac:dyDescent="0.25">
      <c r="A528" s="156"/>
      <c r="B528" s="127"/>
      <c r="C528" s="158"/>
      <c r="D528" s="158"/>
      <c r="E528" s="158">
        <f>28399574+10000000+591656</f>
        <v>38991230</v>
      </c>
      <c r="F528" s="203" t="s">
        <v>478</v>
      </c>
      <c r="G528" s="1"/>
    </row>
    <row r="529" spans="1:7" ht="31.5" x14ac:dyDescent="0.25">
      <c r="A529" s="152"/>
      <c r="B529" s="127" t="s">
        <v>349</v>
      </c>
      <c r="C529" s="158"/>
      <c r="D529" s="158">
        <v>7913410</v>
      </c>
      <c r="E529" s="158"/>
      <c r="F529" s="203" t="s">
        <v>479</v>
      </c>
      <c r="G529" s="1"/>
    </row>
    <row r="530" spans="1:7" hidden="1" x14ac:dyDescent="0.25">
      <c r="A530" s="152"/>
      <c r="B530" s="16"/>
      <c r="C530" s="176"/>
      <c r="D530" s="159"/>
      <c r="E530" s="159"/>
      <c r="F530" s="79"/>
      <c r="G530" s="1"/>
    </row>
    <row r="531" spans="1:7" ht="51" hidden="1" customHeight="1" x14ac:dyDescent="0.25">
      <c r="A531" s="152" t="s">
        <v>135</v>
      </c>
      <c r="B531" s="10" t="s">
        <v>133</v>
      </c>
      <c r="C531" s="12">
        <f>C532</f>
        <v>0</v>
      </c>
      <c r="D531" s="12">
        <f t="shared" ref="D531:E531" si="114">D532</f>
        <v>0</v>
      </c>
      <c r="E531" s="12">
        <f t="shared" si="114"/>
        <v>0</v>
      </c>
      <c r="F531" s="13"/>
      <c r="G531" s="1"/>
    </row>
    <row r="532" spans="1:7" ht="31.5" hidden="1" x14ac:dyDescent="0.25">
      <c r="A532" s="152"/>
      <c r="B532" s="21" t="s">
        <v>134</v>
      </c>
      <c r="C532" s="159">
        <f>SUM(C533:C536)</f>
        <v>0</v>
      </c>
      <c r="D532" s="159">
        <f t="shared" ref="D532:E532" si="115">SUM(D533:D536)</f>
        <v>0</v>
      </c>
      <c r="E532" s="159">
        <f t="shared" si="115"/>
        <v>0</v>
      </c>
      <c r="F532" s="13"/>
      <c r="G532" s="1"/>
    </row>
    <row r="533" spans="1:7" hidden="1" x14ac:dyDescent="0.25">
      <c r="A533" s="152"/>
      <c r="B533" s="21"/>
      <c r="C533" s="160"/>
      <c r="D533" s="160"/>
      <c r="E533" s="160"/>
      <c r="F533" s="5"/>
      <c r="G533" s="1"/>
    </row>
    <row r="534" spans="1:7" hidden="1" x14ac:dyDescent="0.25">
      <c r="A534" s="152"/>
      <c r="B534" s="21"/>
      <c r="C534" s="160"/>
      <c r="D534" s="170"/>
      <c r="E534" s="160"/>
      <c r="F534" s="5"/>
      <c r="G534" s="1"/>
    </row>
    <row r="535" spans="1:7" hidden="1" x14ac:dyDescent="0.25">
      <c r="A535" s="152"/>
      <c r="B535" s="21"/>
      <c r="C535" s="160"/>
      <c r="D535" s="170"/>
      <c r="E535" s="160"/>
      <c r="F535" s="5"/>
      <c r="G535" s="1"/>
    </row>
    <row r="536" spans="1:7" hidden="1" x14ac:dyDescent="0.25">
      <c r="A536" s="152"/>
      <c r="B536" s="21"/>
      <c r="C536" s="160"/>
      <c r="D536" s="170"/>
      <c r="E536" s="160"/>
      <c r="F536" s="5"/>
      <c r="G536" s="1"/>
    </row>
    <row r="537" spans="1:7" ht="63" x14ac:dyDescent="0.25">
      <c r="A537" s="152" t="s">
        <v>96</v>
      </c>
      <c r="B537" s="10" t="s">
        <v>210</v>
      </c>
      <c r="C537" s="181">
        <f>C538+C544+C557</f>
        <v>-1233165</v>
      </c>
      <c r="D537" s="181">
        <f t="shared" ref="D537:E537" si="116">D538+D544+D557</f>
        <v>0</v>
      </c>
      <c r="E537" s="181">
        <f t="shared" si="116"/>
        <v>0</v>
      </c>
      <c r="F537" s="46"/>
      <c r="G537" s="1"/>
    </row>
    <row r="538" spans="1:7" ht="47.25" hidden="1" x14ac:dyDescent="0.25">
      <c r="A538" s="152" t="s">
        <v>97</v>
      </c>
      <c r="B538" s="10" t="s">
        <v>211</v>
      </c>
      <c r="C538" s="181">
        <f>C539+C542</f>
        <v>0</v>
      </c>
      <c r="D538" s="181">
        <f t="shared" ref="D538:E538" si="117">D539+D542</f>
        <v>0</v>
      </c>
      <c r="E538" s="181">
        <f t="shared" si="117"/>
        <v>0</v>
      </c>
      <c r="F538" s="46"/>
      <c r="G538" s="1"/>
    </row>
    <row r="539" spans="1:7" ht="47.25" hidden="1" x14ac:dyDescent="0.25">
      <c r="A539" s="152"/>
      <c r="B539" s="64" t="s">
        <v>271</v>
      </c>
      <c r="C539" s="182">
        <f>C540+C541</f>
        <v>0</v>
      </c>
      <c r="D539" s="182">
        <f t="shared" ref="D539:E539" si="118">D540+D541</f>
        <v>0</v>
      </c>
      <c r="E539" s="182">
        <f t="shared" si="118"/>
        <v>0</v>
      </c>
      <c r="F539" s="46"/>
      <c r="G539" s="1"/>
    </row>
    <row r="540" spans="1:7" hidden="1" x14ac:dyDescent="0.25">
      <c r="A540" s="152"/>
      <c r="B540" s="25"/>
      <c r="C540" s="160"/>
      <c r="D540" s="170"/>
      <c r="E540" s="160"/>
      <c r="F540" s="153"/>
      <c r="G540" s="1"/>
    </row>
    <row r="541" spans="1:7" hidden="1" x14ac:dyDescent="0.25">
      <c r="A541" s="152"/>
      <c r="B541" s="25"/>
      <c r="C541" s="160"/>
      <c r="D541" s="160"/>
      <c r="E541" s="160"/>
      <c r="F541" s="46"/>
      <c r="G541" s="1"/>
    </row>
    <row r="542" spans="1:7" ht="31.5" hidden="1" x14ac:dyDescent="0.25">
      <c r="A542" s="152"/>
      <c r="B542" s="15" t="s">
        <v>112</v>
      </c>
      <c r="C542" s="160">
        <f>C543</f>
        <v>0</v>
      </c>
      <c r="D542" s="160">
        <f t="shared" ref="D542:E542" si="119">D543</f>
        <v>0</v>
      </c>
      <c r="E542" s="160">
        <f t="shared" si="119"/>
        <v>0</v>
      </c>
      <c r="F542" s="153"/>
      <c r="G542" s="1"/>
    </row>
    <row r="543" spans="1:7" hidden="1" x14ac:dyDescent="0.25">
      <c r="A543" s="152"/>
      <c r="B543" s="25"/>
      <c r="C543" s="160"/>
      <c r="D543" s="170"/>
      <c r="E543" s="160"/>
      <c r="F543" s="153"/>
      <c r="G543" s="1"/>
    </row>
    <row r="544" spans="1:7" ht="64.5" customHeight="1" x14ac:dyDescent="0.25">
      <c r="A544" s="152" t="s">
        <v>116</v>
      </c>
      <c r="B544" s="10" t="s">
        <v>181</v>
      </c>
      <c r="C544" s="181">
        <f>C545+C549</f>
        <v>-1233165</v>
      </c>
      <c r="D544" s="181">
        <f t="shared" ref="D544:E544" si="120">D545+D549</f>
        <v>0</v>
      </c>
      <c r="E544" s="181">
        <f t="shared" si="120"/>
        <v>0</v>
      </c>
      <c r="F544" s="133"/>
      <c r="G544" s="1"/>
    </row>
    <row r="545" spans="1:7" ht="31.5" hidden="1" x14ac:dyDescent="0.25">
      <c r="A545" s="152"/>
      <c r="B545" s="64" t="s">
        <v>23</v>
      </c>
      <c r="C545" s="169">
        <f>SUM(C546:C548)</f>
        <v>0</v>
      </c>
      <c r="D545" s="169">
        <f t="shared" ref="D545:E545" si="121">SUM(D546:D548)</f>
        <v>0</v>
      </c>
      <c r="E545" s="169">
        <f t="shared" si="121"/>
        <v>0</v>
      </c>
      <c r="F545" s="133"/>
      <c r="G545" s="1"/>
    </row>
    <row r="546" spans="1:7" hidden="1" x14ac:dyDescent="0.25">
      <c r="A546" s="152"/>
      <c r="B546" s="16"/>
      <c r="C546" s="184"/>
      <c r="D546" s="184"/>
      <c r="E546" s="184"/>
      <c r="F546" s="17"/>
      <c r="G546" s="1"/>
    </row>
    <row r="547" spans="1:7" hidden="1" x14ac:dyDescent="0.25">
      <c r="A547" s="78"/>
      <c r="B547" s="16"/>
      <c r="C547" s="170"/>
      <c r="D547" s="170"/>
      <c r="E547" s="170"/>
      <c r="F547" s="17"/>
      <c r="G547" s="1"/>
    </row>
    <row r="548" spans="1:7" hidden="1" x14ac:dyDescent="0.25">
      <c r="A548" s="152"/>
      <c r="B548" s="8"/>
      <c r="C548" s="170"/>
      <c r="D548" s="170"/>
      <c r="E548" s="170"/>
      <c r="F548" s="17"/>
      <c r="G548" s="1"/>
    </row>
    <row r="549" spans="1:7" ht="51.75" customHeight="1" x14ac:dyDescent="0.25">
      <c r="A549" s="152"/>
      <c r="B549" s="64" t="s">
        <v>271</v>
      </c>
      <c r="C549" s="169">
        <f>SUM(C550:C556)</f>
        <v>-1233165</v>
      </c>
      <c r="D549" s="169">
        <f t="shared" ref="D549:E549" si="122">SUM(D550:D556)</f>
        <v>0</v>
      </c>
      <c r="E549" s="169">
        <f t="shared" si="122"/>
        <v>0</v>
      </c>
      <c r="F549" s="17"/>
      <c r="G549" s="1"/>
    </row>
    <row r="550" spans="1:7" ht="51" customHeight="1" x14ac:dyDescent="0.25">
      <c r="A550" s="152"/>
      <c r="B550" s="25" t="s">
        <v>303</v>
      </c>
      <c r="C550" s="170">
        <v>-1233165</v>
      </c>
      <c r="D550" s="170"/>
      <c r="E550" s="160"/>
      <c r="F550" s="203" t="s">
        <v>418</v>
      </c>
      <c r="G550" s="1"/>
    </row>
    <row r="551" spans="1:7" hidden="1" x14ac:dyDescent="0.25">
      <c r="A551" s="152"/>
      <c r="B551" s="25"/>
      <c r="C551" s="170"/>
      <c r="D551" s="160"/>
      <c r="E551" s="160"/>
      <c r="F551" s="153"/>
      <c r="G551" s="1"/>
    </row>
    <row r="552" spans="1:7" hidden="1" x14ac:dyDescent="0.25">
      <c r="A552" s="152"/>
      <c r="B552" s="25"/>
      <c r="C552" s="160"/>
      <c r="D552" s="170"/>
      <c r="E552" s="160"/>
      <c r="F552" s="84"/>
      <c r="G552" s="1"/>
    </row>
    <row r="553" spans="1:7" hidden="1" x14ac:dyDescent="0.25">
      <c r="A553" s="152"/>
      <c r="B553" s="25"/>
      <c r="C553" s="160"/>
      <c r="D553" s="170"/>
      <c r="E553" s="160"/>
      <c r="F553" s="84"/>
      <c r="G553" s="1"/>
    </row>
    <row r="554" spans="1:7" hidden="1" x14ac:dyDescent="0.25">
      <c r="A554" s="152"/>
      <c r="B554" s="25"/>
      <c r="C554" s="170"/>
      <c r="D554" s="170"/>
      <c r="E554" s="160"/>
      <c r="F554" s="153"/>
      <c r="G554" s="1"/>
    </row>
    <row r="555" spans="1:7" hidden="1" x14ac:dyDescent="0.25">
      <c r="A555" s="152"/>
      <c r="B555" s="25"/>
      <c r="C555" s="170"/>
      <c r="D555" s="160"/>
      <c r="E555" s="160"/>
      <c r="F555" s="13"/>
      <c r="G555" s="1"/>
    </row>
    <row r="556" spans="1:7" hidden="1" x14ac:dyDescent="0.25">
      <c r="A556" s="152"/>
      <c r="B556" s="25"/>
      <c r="C556" s="170"/>
      <c r="D556" s="160"/>
      <c r="E556" s="160"/>
      <c r="F556" s="13"/>
      <c r="G556" s="1"/>
    </row>
    <row r="557" spans="1:7" ht="63" hidden="1" x14ac:dyDescent="0.25">
      <c r="A557" s="152" t="s">
        <v>98</v>
      </c>
      <c r="B557" s="39" t="s">
        <v>171</v>
      </c>
      <c r="C557" s="184">
        <f>C558</f>
        <v>0</v>
      </c>
      <c r="D557" s="184">
        <f t="shared" ref="D557:E557" si="123">D558</f>
        <v>0</v>
      </c>
      <c r="E557" s="184">
        <f t="shared" si="123"/>
        <v>0</v>
      </c>
      <c r="F557" s="46"/>
      <c r="G557" s="1"/>
    </row>
    <row r="558" spans="1:7" ht="47.25" hidden="1" x14ac:dyDescent="0.25">
      <c r="A558" s="152"/>
      <c r="B558" s="64" t="s">
        <v>271</v>
      </c>
      <c r="C558" s="169">
        <f>SUM(C559:C561)</f>
        <v>0</v>
      </c>
      <c r="D558" s="169">
        <f t="shared" ref="D558:E558" si="124">SUM(D559:D561)</f>
        <v>0</v>
      </c>
      <c r="E558" s="169">
        <f t="shared" si="124"/>
        <v>0</v>
      </c>
      <c r="F558" s="46"/>
      <c r="G558" s="1"/>
    </row>
    <row r="559" spans="1:7" hidden="1" x14ac:dyDescent="0.25">
      <c r="A559" s="152"/>
      <c r="B559" s="25"/>
      <c r="C559" s="184"/>
      <c r="D559" s="170"/>
      <c r="E559" s="160"/>
      <c r="F559" s="153"/>
      <c r="G559" s="1"/>
    </row>
    <row r="560" spans="1:7" hidden="1" x14ac:dyDescent="0.25">
      <c r="A560" s="152"/>
      <c r="B560" s="25"/>
      <c r="C560" s="170"/>
      <c r="D560" s="170"/>
      <c r="E560" s="160"/>
      <c r="F560" s="153"/>
      <c r="G560" s="1"/>
    </row>
    <row r="561" spans="1:7" hidden="1" x14ac:dyDescent="0.25">
      <c r="A561" s="152"/>
      <c r="B561" s="25"/>
      <c r="C561" s="170"/>
      <c r="D561" s="160"/>
      <c r="E561" s="160"/>
      <c r="F561" s="153"/>
      <c r="G561" s="1"/>
    </row>
    <row r="562" spans="1:7" ht="50.25" customHeight="1" x14ac:dyDescent="0.25">
      <c r="A562" s="152" t="s">
        <v>40</v>
      </c>
      <c r="B562" s="10" t="s">
        <v>212</v>
      </c>
      <c r="C562" s="12">
        <f>C563+C570</f>
        <v>0</v>
      </c>
      <c r="D562" s="12">
        <f t="shared" ref="D562:E562" si="125">D563+D570</f>
        <v>0</v>
      </c>
      <c r="E562" s="12">
        <f t="shared" si="125"/>
        <v>445516</v>
      </c>
      <c r="F562" s="17"/>
      <c r="G562" s="1"/>
    </row>
    <row r="563" spans="1:7" ht="51" customHeight="1" x14ac:dyDescent="0.25">
      <c r="A563" s="152" t="s">
        <v>65</v>
      </c>
      <c r="B563" s="39" t="s">
        <v>213</v>
      </c>
      <c r="C563" s="12">
        <f>C564</f>
        <v>0</v>
      </c>
      <c r="D563" s="12">
        <f t="shared" ref="D563:E563" si="126">D564</f>
        <v>0</v>
      </c>
      <c r="E563" s="12">
        <f t="shared" si="126"/>
        <v>445516</v>
      </c>
      <c r="F563" s="13"/>
      <c r="G563" s="1"/>
    </row>
    <row r="564" spans="1:7" ht="51.75" customHeight="1" x14ac:dyDescent="0.25">
      <c r="A564" s="85"/>
      <c r="B564" s="64" t="s">
        <v>271</v>
      </c>
      <c r="C564" s="159">
        <f>SUM(C565:C569)</f>
        <v>0</v>
      </c>
      <c r="D564" s="159">
        <f t="shared" ref="D564:E564" si="127">SUM(D565:D569)</f>
        <v>0</v>
      </c>
      <c r="E564" s="159">
        <f t="shared" si="127"/>
        <v>445516</v>
      </c>
      <c r="F564" s="13"/>
      <c r="G564" s="1"/>
    </row>
    <row r="565" spans="1:7" ht="51.75" customHeight="1" x14ac:dyDescent="0.25">
      <c r="A565" s="85"/>
      <c r="B565" s="25" t="s">
        <v>304</v>
      </c>
      <c r="C565" s="160"/>
      <c r="D565" s="160"/>
      <c r="E565" s="160">
        <v>445516</v>
      </c>
      <c r="F565" s="203" t="s">
        <v>418</v>
      </c>
      <c r="G565" s="1"/>
    </row>
    <row r="566" spans="1:7" hidden="1" x14ac:dyDescent="0.25">
      <c r="A566" s="85"/>
      <c r="B566" s="25"/>
      <c r="C566" s="160"/>
      <c r="D566" s="160"/>
      <c r="E566" s="160"/>
      <c r="F566" s="82"/>
      <c r="G566" s="1"/>
    </row>
    <row r="567" spans="1:7" hidden="1" x14ac:dyDescent="0.25">
      <c r="A567" s="85"/>
      <c r="B567" s="25"/>
      <c r="C567" s="160"/>
      <c r="D567" s="170"/>
      <c r="E567" s="160"/>
      <c r="F567" s="153"/>
      <c r="G567" s="1"/>
    </row>
    <row r="568" spans="1:7" hidden="1" x14ac:dyDescent="0.25">
      <c r="A568" s="85"/>
      <c r="B568" s="25"/>
      <c r="C568" s="160"/>
      <c r="D568" s="170"/>
      <c r="E568" s="160"/>
      <c r="F568" s="153"/>
      <c r="G568" s="1"/>
    </row>
    <row r="569" spans="1:7" hidden="1" x14ac:dyDescent="0.25">
      <c r="A569" s="85"/>
      <c r="B569" s="16"/>
      <c r="C569" s="159"/>
      <c r="D569" s="160"/>
      <c r="E569" s="159"/>
      <c r="F569" s="13"/>
      <c r="G569" s="1"/>
    </row>
    <row r="570" spans="1:7" ht="47.25" hidden="1" x14ac:dyDescent="0.25">
      <c r="A570" s="152" t="s">
        <v>162</v>
      </c>
      <c r="B570" s="86" t="s">
        <v>163</v>
      </c>
      <c r="C570" s="189">
        <f>C571</f>
        <v>0</v>
      </c>
      <c r="D570" s="189">
        <f t="shared" ref="D570:E570" si="128">D571</f>
        <v>0</v>
      </c>
      <c r="E570" s="189">
        <f t="shared" si="128"/>
        <v>0</v>
      </c>
      <c r="F570" s="13"/>
      <c r="G570" s="1"/>
    </row>
    <row r="571" spans="1:7" ht="47.25" hidden="1" x14ac:dyDescent="0.25">
      <c r="A571" s="152"/>
      <c r="B571" s="64" t="s">
        <v>271</v>
      </c>
      <c r="C571" s="159">
        <f>SUM(C572:C576)</f>
        <v>0</v>
      </c>
      <c r="D571" s="159">
        <f t="shared" ref="D571:E571" si="129">SUM(D572:D576)</f>
        <v>0</v>
      </c>
      <c r="E571" s="159">
        <f t="shared" si="129"/>
        <v>0</v>
      </c>
      <c r="F571" s="13"/>
      <c r="G571" s="1"/>
    </row>
    <row r="572" spans="1:7" hidden="1" x14ac:dyDescent="0.25">
      <c r="A572" s="152"/>
      <c r="B572" s="25"/>
      <c r="C572" s="181"/>
      <c r="D572" s="181"/>
      <c r="E572" s="181"/>
      <c r="F572" s="133"/>
      <c r="G572" s="1"/>
    </row>
    <row r="573" spans="1:7" hidden="1" x14ac:dyDescent="0.25">
      <c r="A573" s="152"/>
      <c r="B573" s="25"/>
      <c r="C573" s="181"/>
      <c r="D573" s="181"/>
      <c r="E573" s="181"/>
      <c r="F573" s="133"/>
      <c r="G573" s="1"/>
    </row>
    <row r="574" spans="1:7" hidden="1" x14ac:dyDescent="0.25">
      <c r="A574" s="152"/>
      <c r="B574" s="25"/>
      <c r="C574" s="181"/>
      <c r="D574" s="181"/>
      <c r="E574" s="181"/>
      <c r="F574" s="133"/>
      <c r="G574" s="1"/>
    </row>
    <row r="575" spans="1:7" hidden="1" x14ac:dyDescent="0.25">
      <c r="A575" s="152"/>
      <c r="B575" s="16"/>
      <c r="C575" s="159"/>
      <c r="D575" s="160"/>
      <c r="E575" s="159"/>
      <c r="F575" s="13"/>
      <c r="G575" s="1"/>
    </row>
    <row r="576" spans="1:7" hidden="1" x14ac:dyDescent="0.25">
      <c r="A576" s="152"/>
      <c r="B576" s="64"/>
      <c r="C576" s="159"/>
      <c r="D576" s="160"/>
      <c r="E576" s="159"/>
      <c r="F576" s="13"/>
      <c r="G576" s="1"/>
    </row>
    <row r="577" spans="1:12" ht="49.5" customHeight="1" x14ac:dyDescent="0.25">
      <c r="A577" s="152" t="s">
        <v>214</v>
      </c>
      <c r="B577" s="10" t="s">
        <v>216</v>
      </c>
      <c r="C577" s="12">
        <f t="shared" ref="C577:E577" si="130">C578+C592+C600</f>
        <v>-739871100</v>
      </c>
      <c r="D577" s="12">
        <f t="shared" si="130"/>
        <v>23658145</v>
      </c>
      <c r="E577" s="12">
        <f t="shared" si="130"/>
        <v>14352440</v>
      </c>
      <c r="F577" s="13"/>
      <c r="G577" s="1"/>
    </row>
    <row r="578" spans="1:12" ht="48.75" customHeight="1" x14ac:dyDescent="0.25">
      <c r="A578" s="152" t="s">
        <v>215</v>
      </c>
      <c r="B578" s="53" t="s">
        <v>58</v>
      </c>
      <c r="C578" s="12">
        <f>C579</f>
        <v>0</v>
      </c>
      <c r="D578" s="12">
        <f t="shared" ref="D578:E578" si="131">D579</f>
        <v>23658145</v>
      </c>
      <c r="E578" s="12">
        <f t="shared" si="131"/>
        <v>1852440</v>
      </c>
      <c r="F578" s="13"/>
      <c r="G578" s="1"/>
    </row>
    <row r="579" spans="1:12" s="63" customFormat="1" x14ac:dyDescent="0.25">
      <c r="A579" s="49"/>
      <c r="B579" s="40" t="s">
        <v>52</v>
      </c>
      <c r="C579" s="159">
        <f>SUM(C580:C591)</f>
        <v>0</v>
      </c>
      <c r="D579" s="159">
        <f t="shared" ref="D579:E579" si="132">SUM(D580:D591)</f>
        <v>23658145</v>
      </c>
      <c r="E579" s="159">
        <f t="shared" si="132"/>
        <v>1852440</v>
      </c>
      <c r="F579" s="142"/>
      <c r="G579" s="1"/>
      <c r="H579" s="62"/>
      <c r="I579" s="62"/>
      <c r="J579" s="62"/>
      <c r="K579" s="62"/>
      <c r="L579" s="62"/>
    </row>
    <row r="580" spans="1:12" ht="47.25" x14ac:dyDescent="0.25">
      <c r="A580" s="152"/>
      <c r="B580" s="16" t="s">
        <v>294</v>
      </c>
      <c r="C580" s="159"/>
      <c r="D580" s="160">
        <v>161512</v>
      </c>
      <c r="E580" s="159"/>
      <c r="F580" s="203" t="s">
        <v>441</v>
      </c>
      <c r="G580" s="1"/>
    </row>
    <row r="581" spans="1:12" ht="65.25" customHeight="1" x14ac:dyDescent="0.25">
      <c r="A581" s="152"/>
      <c r="B581" s="16" t="s">
        <v>295</v>
      </c>
      <c r="C581" s="160"/>
      <c r="D581" s="160"/>
      <c r="E581" s="160">
        <v>5600</v>
      </c>
      <c r="F581" s="203" t="s">
        <v>443</v>
      </c>
      <c r="G581" s="1"/>
    </row>
    <row r="582" spans="1:12" ht="131.25" customHeight="1" x14ac:dyDescent="0.25">
      <c r="A582" s="152"/>
      <c r="B582" s="16" t="s">
        <v>296</v>
      </c>
      <c r="C582" s="160"/>
      <c r="D582" s="160">
        <v>23496633</v>
      </c>
      <c r="E582" s="160"/>
      <c r="F582" s="203" t="s">
        <v>442</v>
      </c>
      <c r="G582" s="1"/>
    </row>
    <row r="583" spans="1:12" ht="177" hidden="1" customHeight="1" x14ac:dyDescent="0.25">
      <c r="A583" s="152"/>
      <c r="B583" s="16"/>
      <c r="C583" s="160"/>
      <c r="D583" s="160"/>
      <c r="E583" s="160"/>
      <c r="F583" s="16"/>
      <c r="G583" s="1"/>
    </row>
    <row r="584" spans="1:12" ht="53.25" customHeight="1" x14ac:dyDescent="0.25">
      <c r="A584" s="152"/>
      <c r="B584" s="16" t="s">
        <v>297</v>
      </c>
      <c r="C584" s="160"/>
      <c r="D584" s="160"/>
      <c r="E584" s="158">
        <v>1134980</v>
      </c>
      <c r="F584" s="203" t="s">
        <v>443</v>
      </c>
      <c r="G584" s="1"/>
    </row>
    <row r="585" spans="1:12" ht="70.5" customHeight="1" x14ac:dyDescent="0.25">
      <c r="A585" s="152"/>
      <c r="B585" s="16" t="s">
        <v>298</v>
      </c>
      <c r="C585" s="160"/>
      <c r="D585" s="160"/>
      <c r="E585" s="204">
        <f>544294+167566</f>
        <v>711860</v>
      </c>
      <c r="F585" s="203" t="s">
        <v>443</v>
      </c>
      <c r="G585" s="1"/>
    </row>
    <row r="586" spans="1:12" ht="35.25" hidden="1" customHeight="1" x14ac:dyDescent="0.25">
      <c r="A586" s="152"/>
      <c r="B586" s="16"/>
      <c r="C586" s="160"/>
      <c r="D586" s="160"/>
      <c r="E586" s="160"/>
      <c r="F586" s="16"/>
      <c r="G586" s="1"/>
    </row>
    <row r="587" spans="1:12" hidden="1" x14ac:dyDescent="0.25">
      <c r="A587" s="152"/>
      <c r="B587" s="16"/>
      <c r="C587" s="160"/>
      <c r="D587" s="160"/>
      <c r="E587" s="160"/>
      <c r="F587" s="16"/>
      <c r="G587" s="1"/>
    </row>
    <row r="588" spans="1:12" hidden="1" x14ac:dyDescent="0.25">
      <c r="A588" s="152"/>
      <c r="B588" s="88"/>
      <c r="C588" s="160"/>
      <c r="D588" s="160"/>
      <c r="E588" s="160"/>
      <c r="F588" s="89"/>
      <c r="G588" s="1"/>
    </row>
    <row r="589" spans="1:12" ht="56.25" customHeight="1" x14ac:dyDescent="0.25">
      <c r="A589" s="152"/>
      <c r="B589" s="16" t="s">
        <v>299</v>
      </c>
      <c r="C589" s="160"/>
      <c r="D589" s="160"/>
      <c r="E589" s="160"/>
      <c r="F589" s="203" t="s">
        <v>501</v>
      </c>
      <c r="G589" s="1"/>
    </row>
    <row r="590" spans="1:12" ht="81.75" customHeight="1" x14ac:dyDescent="0.25">
      <c r="A590" s="152"/>
      <c r="B590" s="88" t="s">
        <v>300</v>
      </c>
      <c r="C590" s="160"/>
      <c r="D590" s="160"/>
      <c r="E590" s="160"/>
      <c r="F590" s="203" t="s">
        <v>502</v>
      </c>
      <c r="G590" s="1"/>
    </row>
    <row r="591" spans="1:12" ht="73.5" customHeight="1" x14ac:dyDescent="0.25">
      <c r="A591" s="152"/>
      <c r="B591" s="88" t="s">
        <v>301</v>
      </c>
      <c r="C591" s="160"/>
      <c r="D591" s="160"/>
      <c r="E591" s="160"/>
      <c r="F591" s="203" t="s">
        <v>516</v>
      </c>
      <c r="G591" s="1"/>
    </row>
    <row r="592" spans="1:12" ht="36" customHeight="1" x14ac:dyDescent="0.25">
      <c r="A592" s="152" t="s">
        <v>218</v>
      </c>
      <c r="B592" s="53" t="s">
        <v>217</v>
      </c>
      <c r="C592" s="12">
        <f>C597+C593</f>
        <v>-818711100</v>
      </c>
      <c r="D592" s="12">
        <f t="shared" ref="D592:E592" si="133">D597+D593</f>
        <v>0</v>
      </c>
      <c r="E592" s="12">
        <f t="shared" si="133"/>
        <v>12500000</v>
      </c>
      <c r="F592" s="13"/>
      <c r="G592" s="1"/>
    </row>
    <row r="593" spans="1:12" s="63" customFormat="1" x14ac:dyDescent="0.25">
      <c r="A593" s="49"/>
      <c r="B593" s="40" t="s">
        <v>375</v>
      </c>
      <c r="C593" s="189">
        <f>C594</f>
        <v>0</v>
      </c>
      <c r="D593" s="189">
        <f t="shared" ref="D593:E593" si="134">D594</f>
        <v>0</v>
      </c>
      <c r="E593" s="189">
        <f t="shared" si="134"/>
        <v>12500000</v>
      </c>
      <c r="F593" s="142"/>
      <c r="G593" s="61"/>
      <c r="H593" s="62"/>
      <c r="I593" s="62"/>
      <c r="J593" s="62"/>
      <c r="K593" s="62"/>
      <c r="L593" s="62"/>
    </row>
    <row r="594" spans="1:12" ht="47.25" x14ac:dyDescent="0.25">
      <c r="A594" s="152"/>
      <c r="B594" s="16"/>
      <c r="C594" s="160"/>
      <c r="D594" s="160"/>
      <c r="E594" s="204">
        <v>12500000</v>
      </c>
      <c r="F594" s="205" t="s">
        <v>515</v>
      </c>
      <c r="G594" s="1"/>
    </row>
    <row r="595" spans="1:12" s="63" customFormat="1" x14ac:dyDescent="0.25">
      <c r="A595" s="11"/>
      <c r="B595" s="90" t="s">
        <v>254</v>
      </c>
      <c r="C595" s="159">
        <f>C596</f>
        <v>0</v>
      </c>
      <c r="D595" s="159">
        <f t="shared" ref="D595:E595" si="135">D596</f>
        <v>0</v>
      </c>
      <c r="E595" s="159">
        <f t="shared" si="135"/>
        <v>0</v>
      </c>
      <c r="F595" s="142"/>
      <c r="G595" s="61"/>
      <c r="H595" s="62"/>
      <c r="I595" s="62"/>
      <c r="J595" s="62"/>
      <c r="K595" s="62"/>
      <c r="L595" s="62"/>
    </row>
    <row r="596" spans="1:12" ht="51" customHeight="1" x14ac:dyDescent="0.25">
      <c r="A596" s="152"/>
      <c r="B596" s="58" t="s">
        <v>350</v>
      </c>
      <c r="C596" s="12"/>
      <c r="D596" s="12"/>
      <c r="E596" s="12"/>
      <c r="F596" s="203" t="s">
        <v>503</v>
      </c>
      <c r="G596" s="1"/>
    </row>
    <row r="597" spans="1:12" x14ac:dyDescent="0.25">
      <c r="A597" s="152"/>
      <c r="B597" s="40" t="s">
        <v>52</v>
      </c>
      <c r="C597" s="159">
        <f>C598+C599</f>
        <v>-818711100</v>
      </c>
      <c r="D597" s="159">
        <f t="shared" ref="D597:E597" si="136">D598+D599</f>
        <v>0</v>
      </c>
      <c r="E597" s="159">
        <f t="shared" si="136"/>
        <v>0</v>
      </c>
      <c r="F597" s="13"/>
      <c r="G597" s="1"/>
    </row>
    <row r="598" spans="1:12" ht="54" customHeight="1" x14ac:dyDescent="0.25">
      <c r="A598" s="152"/>
      <c r="B598" s="16" t="s">
        <v>305</v>
      </c>
      <c r="C598" s="160">
        <v>-818711100</v>
      </c>
      <c r="D598" s="160"/>
      <c r="E598" s="160"/>
      <c r="F598" s="203" t="s">
        <v>465</v>
      </c>
      <c r="G598" s="1"/>
    </row>
    <row r="599" spans="1:12" ht="39.75" customHeight="1" x14ac:dyDescent="0.25">
      <c r="A599" s="152"/>
      <c r="B599" s="127" t="s">
        <v>386</v>
      </c>
      <c r="C599" s="191"/>
      <c r="D599" s="158"/>
      <c r="E599" s="191"/>
      <c r="F599" s="146" t="s">
        <v>504</v>
      </c>
      <c r="G599" s="1"/>
    </row>
    <row r="600" spans="1:12" ht="48.75" customHeight="1" x14ac:dyDescent="0.25">
      <c r="A600" s="152" t="s">
        <v>306</v>
      </c>
      <c r="B600" s="53" t="s">
        <v>307</v>
      </c>
      <c r="C600" s="12">
        <f>C603+C601</f>
        <v>78840000</v>
      </c>
      <c r="D600" s="12">
        <f t="shared" ref="D600:E600" si="137">D603+D601</f>
        <v>0</v>
      </c>
      <c r="E600" s="12">
        <f t="shared" si="137"/>
        <v>0</v>
      </c>
      <c r="F600" s="13"/>
      <c r="G600" s="1"/>
    </row>
    <row r="601" spans="1:12" s="63" customFormat="1" hidden="1" x14ac:dyDescent="0.25">
      <c r="A601" s="11"/>
      <c r="B601" s="40" t="s">
        <v>375</v>
      </c>
      <c r="C601" s="159">
        <f>C602</f>
        <v>0</v>
      </c>
      <c r="D601" s="159">
        <f t="shared" ref="D601:E601" si="138">D602</f>
        <v>0</v>
      </c>
      <c r="E601" s="159">
        <f t="shared" si="138"/>
        <v>0</v>
      </c>
      <c r="F601" s="142"/>
      <c r="G601" s="1"/>
      <c r="H601" s="62"/>
      <c r="I601" s="62"/>
      <c r="J601" s="62"/>
      <c r="K601" s="62"/>
      <c r="L601" s="62"/>
    </row>
    <row r="602" spans="1:12" hidden="1" x14ac:dyDescent="0.25">
      <c r="A602" s="152"/>
      <c r="B602" s="16"/>
      <c r="C602" s="160"/>
      <c r="D602" s="160"/>
      <c r="E602" s="160"/>
      <c r="F602" s="13"/>
      <c r="G602" s="1"/>
    </row>
    <row r="603" spans="1:12" x14ac:dyDescent="0.25">
      <c r="A603" s="152"/>
      <c r="B603" s="40" t="s">
        <v>52</v>
      </c>
      <c r="C603" s="159">
        <f>C604</f>
        <v>78840000</v>
      </c>
      <c r="D603" s="159">
        <f t="shared" ref="D603:E603" si="139">D604</f>
        <v>0</v>
      </c>
      <c r="E603" s="159">
        <f t="shared" si="139"/>
        <v>0</v>
      </c>
      <c r="F603" s="13"/>
      <c r="G603" s="1"/>
    </row>
    <row r="604" spans="1:12" ht="86.25" customHeight="1" x14ac:dyDescent="0.25">
      <c r="A604" s="152"/>
      <c r="B604" s="155" t="s">
        <v>308</v>
      </c>
      <c r="C604" s="160">
        <v>78840000</v>
      </c>
      <c r="D604" s="160"/>
      <c r="E604" s="160"/>
      <c r="F604" s="206" t="s">
        <v>404</v>
      </c>
      <c r="G604" s="1"/>
    </row>
    <row r="605" spans="1:12" ht="47.25" x14ac:dyDescent="0.25">
      <c r="A605" s="152" t="s">
        <v>219</v>
      </c>
      <c r="B605" s="10" t="s">
        <v>221</v>
      </c>
      <c r="C605" s="12">
        <f>C606+C610</f>
        <v>0</v>
      </c>
      <c r="D605" s="12">
        <f t="shared" ref="D605:E605" si="140">D606+D610</f>
        <v>0</v>
      </c>
      <c r="E605" s="12">
        <f t="shared" si="140"/>
        <v>507000</v>
      </c>
      <c r="F605" s="13"/>
      <c r="G605" s="1"/>
    </row>
    <row r="606" spans="1:12" ht="51" customHeight="1" x14ac:dyDescent="0.25">
      <c r="A606" s="152" t="s">
        <v>220</v>
      </c>
      <c r="B606" s="53" t="s">
        <v>222</v>
      </c>
      <c r="C606" s="12">
        <f>C607</f>
        <v>0</v>
      </c>
      <c r="D606" s="12">
        <f t="shared" ref="D606:E606" si="141">D607</f>
        <v>0</v>
      </c>
      <c r="E606" s="12">
        <f t="shared" si="141"/>
        <v>500000</v>
      </c>
      <c r="F606" s="13"/>
      <c r="G606" s="1"/>
    </row>
    <row r="607" spans="1:12" x14ac:dyDescent="0.25">
      <c r="A607" s="152"/>
      <c r="B607" s="64" t="s">
        <v>268</v>
      </c>
      <c r="C607" s="160">
        <f>C608</f>
        <v>0</v>
      </c>
      <c r="D607" s="160">
        <f t="shared" ref="D607:E607" si="142">D608</f>
        <v>0</v>
      </c>
      <c r="E607" s="160">
        <f t="shared" si="142"/>
        <v>500000</v>
      </c>
      <c r="F607" s="13"/>
      <c r="G607" s="1"/>
    </row>
    <row r="608" spans="1:12" ht="51.75" customHeight="1" x14ac:dyDescent="0.25">
      <c r="A608" s="152"/>
      <c r="B608" s="155" t="s">
        <v>309</v>
      </c>
      <c r="C608" s="160"/>
      <c r="D608" s="160"/>
      <c r="E608" s="160">
        <v>500000</v>
      </c>
      <c r="F608" s="203" t="s">
        <v>418</v>
      </c>
      <c r="G608" s="1"/>
    </row>
    <row r="609" spans="1:12" s="63" customFormat="1" ht="31.5" hidden="1" x14ac:dyDescent="0.25">
      <c r="A609" s="11"/>
      <c r="B609" s="40" t="s">
        <v>112</v>
      </c>
      <c r="C609" s="159"/>
      <c r="D609" s="159"/>
      <c r="E609" s="159"/>
      <c r="F609" s="40"/>
      <c r="G609" s="1"/>
      <c r="H609" s="62"/>
      <c r="I609" s="62"/>
      <c r="J609" s="62"/>
      <c r="K609" s="62"/>
      <c r="L609" s="62"/>
    </row>
    <row r="610" spans="1:12" s="63" customFormat="1" ht="39" customHeight="1" x14ac:dyDescent="0.25">
      <c r="A610" s="152" t="s">
        <v>310</v>
      </c>
      <c r="B610" s="53" t="s">
        <v>311</v>
      </c>
      <c r="C610" s="12">
        <f>C611</f>
        <v>0</v>
      </c>
      <c r="D610" s="12">
        <f t="shared" ref="D610:E610" si="143">D611</f>
        <v>0</v>
      </c>
      <c r="E610" s="12">
        <f t="shared" si="143"/>
        <v>7000</v>
      </c>
      <c r="F610" s="17"/>
      <c r="G610" s="1"/>
      <c r="H610" s="62"/>
      <c r="I610" s="62"/>
      <c r="J610" s="62"/>
      <c r="K610" s="62"/>
      <c r="L610" s="62"/>
    </row>
    <row r="611" spans="1:12" s="63" customFormat="1" x14ac:dyDescent="0.25">
      <c r="A611" s="152"/>
      <c r="B611" s="64" t="s">
        <v>268</v>
      </c>
      <c r="C611" s="159">
        <f>SUM(C612:C614)</f>
        <v>0</v>
      </c>
      <c r="D611" s="159">
        <f t="shared" ref="D611:E611" si="144">SUM(D612:D614)</f>
        <v>0</v>
      </c>
      <c r="E611" s="159">
        <f t="shared" si="144"/>
        <v>7000</v>
      </c>
      <c r="F611" s="17"/>
      <c r="G611" s="1"/>
      <c r="H611" s="62"/>
      <c r="I611" s="62"/>
      <c r="J611" s="62"/>
      <c r="K611" s="62"/>
      <c r="L611" s="62"/>
    </row>
    <row r="612" spans="1:12" s="63" customFormat="1" ht="82.5" hidden="1" customHeight="1" x14ac:dyDescent="0.25">
      <c r="A612" s="152"/>
      <c r="B612" s="155"/>
      <c r="C612" s="160"/>
      <c r="D612" s="160"/>
      <c r="E612" s="159"/>
      <c r="F612" s="16"/>
      <c r="G612" s="1"/>
      <c r="H612" s="62"/>
      <c r="I612" s="62"/>
      <c r="J612" s="62"/>
      <c r="K612" s="62"/>
      <c r="L612" s="62"/>
    </row>
    <row r="613" spans="1:12" s="63" customFormat="1" ht="39" customHeight="1" x14ac:dyDescent="0.25">
      <c r="A613" s="152"/>
      <c r="B613" s="155"/>
      <c r="C613" s="160"/>
      <c r="D613" s="160"/>
      <c r="E613" s="160">
        <v>7000</v>
      </c>
      <c r="F613" s="203" t="s">
        <v>418</v>
      </c>
      <c r="G613" s="1"/>
      <c r="H613" s="62"/>
      <c r="I613" s="62"/>
      <c r="J613" s="62"/>
      <c r="K613" s="62"/>
      <c r="L613" s="62"/>
    </row>
    <row r="614" spans="1:12" ht="51" hidden="1" customHeight="1" x14ac:dyDescent="0.25">
      <c r="A614" s="152"/>
      <c r="B614" s="155"/>
      <c r="C614" s="160"/>
      <c r="D614" s="160"/>
      <c r="E614" s="160"/>
      <c r="F614" s="17"/>
      <c r="G614" s="1"/>
    </row>
    <row r="615" spans="1:12" ht="48.75" customHeight="1" x14ac:dyDescent="0.25">
      <c r="A615" s="152" t="s">
        <v>223</v>
      </c>
      <c r="B615" s="10" t="s">
        <v>226</v>
      </c>
      <c r="C615" s="12">
        <f>C616+C620</f>
        <v>0</v>
      </c>
      <c r="D615" s="12">
        <f t="shared" ref="D615:E615" si="145">D616+D620</f>
        <v>0</v>
      </c>
      <c r="E615" s="12">
        <f t="shared" si="145"/>
        <v>687864</v>
      </c>
      <c r="F615" s="13"/>
      <c r="G615" s="1"/>
    </row>
    <row r="616" spans="1:12" ht="63" hidden="1" x14ac:dyDescent="0.25">
      <c r="A616" s="152" t="s">
        <v>224</v>
      </c>
      <c r="B616" s="53" t="s">
        <v>120</v>
      </c>
      <c r="C616" s="12">
        <f>C617</f>
        <v>0</v>
      </c>
      <c r="D616" s="12">
        <f t="shared" ref="D616:E616" si="146">D617</f>
        <v>0</v>
      </c>
      <c r="E616" s="12">
        <f t="shared" si="146"/>
        <v>0</v>
      </c>
      <c r="F616" s="13"/>
      <c r="G616" s="1"/>
    </row>
    <row r="617" spans="1:12" ht="47.25" hidden="1" x14ac:dyDescent="0.25">
      <c r="A617" s="152"/>
      <c r="B617" s="40" t="s">
        <v>70</v>
      </c>
      <c r="C617" s="159">
        <f>C618+C619</f>
        <v>0</v>
      </c>
      <c r="D617" s="159">
        <f t="shared" ref="D617:E617" si="147">D618+D619</f>
        <v>0</v>
      </c>
      <c r="E617" s="159">
        <f t="shared" si="147"/>
        <v>0</v>
      </c>
      <c r="F617" s="13"/>
      <c r="G617" s="1"/>
    </row>
    <row r="618" spans="1:12" hidden="1" x14ac:dyDescent="0.25">
      <c r="A618" s="152"/>
      <c r="B618" s="16"/>
      <c r="C618" s="159"/>
      <c r="D618" s="160"/>
      <c r="E618" s="159"/>
      <c r="F618" s="5"/>
      <c r="G618" s="1"/>
    </row>
    <row r="619" spans="1:12" hidden="1" x14ac:dyDescent="0.25">
      <c r="A619" s="152"/>
      <c r="B619" s="16"/>
      <c r="C619" s="159"/>
      <c r="D619" s="160"/>
      <c r="E619" s="159"/>
      <c r="F619" s="13"/>
      <c r="G619" s="1"/>
    </row>
    <row r="620" spans="1:12" ht="67.5" customHeight="1" x14ac:dyDescent="0.25">
      <c r="A620" s="152" t="s">
        <v>225</v>
      </c>
      <c r="B620" s="53" t="s">
        <v>260</v>
      </c>
      <c r="C620" s="12">
        <f>C621</f>
        <v>0</v>
      </c>
      <c r="D620" s="12">
        <f t="shared" ref="D620:E620" si="148">D621</f>
        <v>0</v>
      </c>
      <c r="E620" s="12">
        <f t="shared" si="148"/>
        <v>687864</v>
      </c>
      <c r="F620" s="13"/>
      <c r="G620" s="1"/>
    </row>
    <row r="621" spans="1:12" ht="49.5" customHeight="1" x14ac:dyDescent="0.25">
      <c r="A621" s="152"/>
      <c r="B621" s="40" t="s">
        <v>185</v>
      </c>
      <c r="C621" s="159">
        <f>SUM(C622:C624)</f>
        <v>0</v>
      </c>
      <c r="D621" s="159">
        <f t="shared" ref="D621:E621" si="149">SUM(D622:D624)</f>
        <v>0</v>
      </c>
      <c r="E621" s="159">
        <f t="shared" si="149"/>
        <v>687864</v>
      </c>
      <c r="F621" s="13"/>
      <c r="G621" s="1"/>
    </row>
    <row r="622" spans="1:12" ht="37.5" customHeight="1" x14ac:dyDescent="0.25">
      <c r="A622" s="152"/>
      <c r="B622" s="16"/>
      <c r="C622" s="159"/>
      <c r="D622" s="160"/>
      <c r="E622" s="160">
        <v>687864</v>
      </c>
      <c r="F622" s="203" t="s">
        <v>418</v>
      </c>
      <c r="G622" s="1"/>
    </row>
    <row r="623" spans="1:12" hidden="1" x14ac:dyDescent="0.25">
      <c r="A623" s="152"/>
      <c r="B623" s="16"/>
      <c r="C623" s="159"/>
      <c r="D623" s="160"/>
      <c r="E623" s="159"/>
      <c r="F623" s="13"/>
      <c r="G623" s="1"/>
    </row>
    <row r="624" spans="1:12" hidden="1" x14ac:dyDescent="0.25">
      <c r="A624" s="152"/>
      <c r="B624" s="16"/>
      <c r="C624" s="159"/>
      <c r="D624" s="160"/>
      <c r="E624" s="159"/>
      <c r="F624" s="13"/>
      <c r="G624" s="1"/>
    </row>
    <row r="625" spans="1:7" ht="49.5" customHeight="1" x14ac:dyDescent="0.25">
      <c r="A625" s="152" t="s">
        <v>99</v>
      </c>
      <c r="B625" s="10" t="s">
        <v>38</v>
      </c>
      <c r="C625" s="12">
        <f>C626+C635+C638+C631</f>
        <v>0</v>
      </c>
      <c r="D625" s="12">
        <f t="shared" ref="D625" si="150">D626+D635+D638+D631</f>
        <v>0</v>
      </c>
      <c r="E625" s="12">
        <f>E626+E635+E638+E631</f>
        <v>2055570</v>
      </c>
      <c r="F625" s="140"/>
      <c r="G625" s="1"/>
    </row>
    <row r="626" spans="1:7" ht="49.5" customHeight="1" x14ac:dyDescent="0.25">
      <c r="A626" s="152" t="s">
        <v>124</v>
      </c>
      <c r="B626" s="53" t="s">
        <v>227</v>
      </c>
      <c r="C626" s="12">
        <f>C627+C629</f>
        <v>0</v>
      </c>
      <c r="D626" s="12">
        <f t="shared" ref="D626:E626" si="151">D627+D629</f>
        <v>0</v>
      </c>
      <c r="E626" s="12">
        <f t="shared" si="151"/>
        <v>21000</v>
      </c>
      <c r="F626" s="13"/>
      <c r="G626" s="1"/>
    </row>
    <row r="627" spans="1:7" ht="37.5" customHeight="1" x14ac:dyDescent="0.25">
      <c r="A627" s="91"/>
      <c r="B627" s="40" t="s">
        <v>37</v>
      </c>
      <c r="C627" s="159">
        <f>C628</f>
        <v>0</v>
      </c>
      <c r="D627" s="159">
        <f t="shared" ref="D627:E627" si="152">D628</f>
        <v>0</v>
      </c>
      <c r="E627" s="159">
        <f t="shared" si="152"/>
        <v>21000</v>
      </c>
      <c r="F627" s="13"/>
      <c r="G627" s="1"/>
    </row>
    <row r="628" spans="1:7" ht="31.5" x14ac:dyDescent="0.25">
      <c r="A628" s="91"/>
      <c r="B628" s="51"/>
      <c r="C628" s="159"/>
      <c r="D628" s="160"/>
      <c r="E628" s="160">
        <v>21000</v>
      </c>
      <c r="F628" s="203" t="s">
        <v>418</v>
      </c>
      <c r="G628" s="1"/>
    </row>
    <row r="629" spans="1:7" ht="31.5" hidden="1" x14ac:dyDescent="0.25">
      <c r="A629" s="91"/>
      <c r="B629" s="51" t="s">
        <v>37</v>
      </c>
      <c r="C629" s="159">
        <f>C630</f>
        <v>0</v>
      </c>
      <c r="D629" s="159">
        <f t="shared" ref="D629:E629" si="153">D630</f>
        <v>0</v>
      </c>
      <c r="E629" s="159">
        <f t="shared" si="153"/>
        <v>0</v>
      </c>
      <c r="F629" s="13"/>
      <c r="G629" s="1"/>
    </row>
    <row r="630" spans="1:7" hidden="1" x14ac:dyDescent="0.25">
      <c r="A630" s="91"/>
      <c r="B630" s="51"/>
      <c r="C630" s="159"/>
      <c r="D630" s="160"/>
      <c r="E630" s="160"/>
      <c r="F630" s="153"/>
      <c r="G630" s="1"/>
    </row>
    <row r="631" spans="1:7" ht="63" hidden="1" x14ac:dyDescent="0.25">
      <c r="A631" s="152" t="s">
        <v>228</v>
      </c>
      <c r="B631" s="53" t="s">
        <v>229</v>
      </c>
      <c r="C631" s="12">
        <f>C632</f>
        <v>0</v>
      </c>
      <c r="D631" s="12">
        <f t="shared" ref="D631:E631" si="154">D632</f>
        <v>0</v>
      </c>
      <c r="E631" s="12">
        <f t="shared" si="154"/>
        <v>0</v>
      </c>
      <c r="F631" s="13"/>
      <c r="G631" s="1"/>
    </row>
    <row r="632" spans="1:7" ht="31.5" hidden="1" x14ac:dyDescent="0.25">
      <c r="A632" s="91"/>
      <c r="B632" s="40" t="s">
        <v>17</v>
      </c>
      <c r="C632" s="159">
        <f>SUM(C633:C634)</f>
        <v>0</v>
      </c>
      <c r="D632" s="159">
        <f>SUM(D633:D634)</f>
        <v>0</v>
      </c>
      <c r="E632" s="159">
        <f t="shared" ref="E632" si="155">SUM(E633:E634)</f>
        <v>0</v>
      </c>
      <c r="F632" s="13"/>
      <c r="G632" s="1"/>
    </row>
    <row r="633" spans="1:7" hidden="1" x14ac:dyDescent="0.25">
      <c r="A633" s="91"/>
      <c r="B633" s="16"/>
      <c r="C633" s="160"/>
      <c r="D633" s="160"/>
      <c r="E633" s="160"/>
      <c r="F633" s="13"/>
      <c r="G633" s="1"/>
    </row>
    <row r="634" spans="1:7" hidden="1" x14ac:dyDescent="0.25">
      <c r="A634" s="91"/>
      <c r="B634" s="16"/>
      <c r="C634" s="160"/>
      <c r="D634" s="160"/>
      <c r="E634" s="160"/>
      <c r="F634" s="13"/>
      <c r="G634" s="1"/>
    </row>
    <row r="635" spans="1:7" ht="47.25" x14ac:dyDescent="0.25">
      <c r="A635" s="152" t="s">
        <v>49</v>
      </c>
      <c r="B635" s="39" t="s">
        <v>230</v>
      </c>
      <c r="C635" s="12">
        <f>C636</f>
        <v>0</v>
      </c>
      <c r="D635" s="12">
        <f t="shared" ref="D635:E636" si="156">D636</f>
        <v>0</v>
      </c>
      <c r="E635" s="12">
        <f t="shared" si="156"/>
        <v>1937000</v>
      </c>
      <c r="F635" s="13"/>
      <c r="G635" s="1"/>
    </row>
    <row r="636" spans="1:7" ht="31.5" x14ac:dyDescent="0.25">
      <c r="A636" s="91"/>
      <c r="B636" s="40" t="s">
        <v>37</v>
      </c>
      <c r="C636" s="159">
        <f>C637</f>
        <v>0</v>
      </c>
      <c r="D636" s="159">
        <f t="shared" si="156"/>
        <v>0</v>
      </c>
      <c r="E636" s="159">
        <f t="shared" si="156"/>
        <v>1937000</v>
      </c>
      <c r="F636" s="13"/>
      <c r="G636" s="1"/>
    </row>
    <row r="637" spans="1:7" ht="31.5" x14ac:dyDescent="0.25">
      <c r="A637" s="91"/>
      <c r="B637" s="16"/>
      <c r="C637" s="160"/>
      <c r="D637" s="160"/>
      <c r="E637" s="160">
        <v>1937000</v>
      </c>
      <c r="F637" s="203" t="s">
        <v>444</v>
      </c>
      <c r="G637" s="1"/>
    </row>
    <row r="638" spans="1:7" ht="82.5" customHeight="1" x14ac:dyDescent="0.25">
      <c r="A638" s="152" t="s">
        <v>132</v>
      </c>
      <c r="B638" s="39" t="s">
        <v>231</v>
      </c>
      <c r="C638" s="12">
        <f>C643+C641+C648+C656+C639+C645</f>
        <v>0</v>
      </c>
      <c r="D638" s="12">
        <f t="shared" ref="D638:E638" si="157">D643+D641+D648+D656+D639+D645</f>
        <v>0</v>
      </c>
      <c r="E638" s="12">
        <f t="shared" si="157"/>
        <v>97570</v>
      </c>
      <c r="F638" s="13"/>
      <c r="G638" s="1"/>
    </row>
    <row r="639" spans="1:7" hidden="1" x14ac:dyDescent="0.25">
      <c r="A639" s="152"/>
      <c r="B639" s="40" t="s">
        <v>2</v>
      </c>
      <c r="C639" s="159">
        <f>C640</f>
        <v>0</v>
      </c>
      <c r="D639" s="159">
        <f t="shared" ref="D639:E639" si="158">D640</f>
        <v>0</v>
      </c>
      <c r="E639" s="159">
        <f t="shared" si="158"/>
        <v>0</v>
      </c>
      <c r="F639" s="13"/>
      <c r="G639" s="1"/>
    </row>
    <row r="640" spans="1:7" hidden="1" x14ac:dyDescent="0.25">
      <c r="A640" s="152"/>
      <c r="B640" s="39"/>
      <c r="C640" s="12"/>
      <c r="D640" s="12"/>
      <c r="E640" s="12"/>
      <c r="F640" s="13"/>
      <c r="G640" s="1"/>
    </row>
    <row r="641" spans="1:7" ht="31.5" hidden="1" x14ac:dyDescent="0.25">
      <c r="A641" s="152"/>
      <c r="B641" s="40" t="s">
        <v>131</v>
      </c>
      <c r="C641" s="159">
        <f>C642</f>
        <v>0</v>
      </c>
      <c r="D641" s="159">
        <f t="shared" ref="D641:E641" si="159">D642</f>
        <v>0</v>
      </c>
      <c r="E641" s="159">
        <f t="shared" si="159"/>
        <v>0</v>
      </c>
      <c r="F641" s="13"/>
      <c r="G641" s="1"/>
    </row>
    <row r="642" spans="1:7" hidden="1" x14ac:dyDescent="0.25">
      <c r="A642" s="152"/>
      <c r="B642" s="16"/>
      <c r="C642" s="160"/>
      <c r="D642" s="160"/>
      <c r="E642" s="160"/>
      <c r="F642" s="8"/>
      <c r="G642" s="1"/>
    </row>
    <row r="643" spans="1:7" ht="47.25" hidden="1" x14ac:dyDescent="0.25">
      <c r="A643" s="91"/>
      <c r="B643" s="40" t="s">
        <v>70</v>
      </c>
      <c r="C643" s="159">
        <f>C644</f>
        <v>0</v>
      </c>
      <c r="D643" s="159">
        <f t="shared" ref="D643:E643" si="160">D644</f>
        <v>0</v>
      </c>
      <c r="E643" s="159">
        <f t="shared" si="160"/>
        <v>0</v>
      </c>
      <c r="F643" s="13"/>
      <c r="G643" s="1"/>
    </row>
    <row r="644" spans="1:7" hidden="1" x14ac:dyDescent="0.25">
      <c r="A644" s="91"/>
      <c r="B644" s="40"/>
      <c r="C644" s="159"/>
      <c r="D644" s="159"/>
      <c r="E644" s="159"/>
      <c r="F644" s="13"/>
      <c r="G644" s="1"/>
    </row>
    <row r="645" spans="1:7" ht="31.5" hidden="1" x14ac:dyDescent="0.25">
      <c r="A645" s="91"/>
      <c r="B645" s="40" t="s">
        <v>57</v>
      </c>
      <c r="C645" s="159">
        <f>SUM(C646:C647)</f>
        <v>0</v>
      </c>
      <c r="D645" s="159">
        <f t="shared" ref="D645:E645" si="161">SUM(D646:D647)</f>
        <v>0</v>
      </c>
      <c r="E645" s="159">
        <f t="shared" si="161"/>
        <v>0</v>
      </c>
      <c r="F645" s="13"/>
      <c r="G645" s="1"/>
    </row>
    <row r="646" spans="1:7" hidden="1" x14ac:dyDescent="0.25">
      <c r="A646" s="91"/>
      <c r="B646" s="16"/>
      <c r="C646" s="160"/>
      <c r="D646" s="159"/>
      <c r="E646" s="160"/>
      <c r="F646" s="5"/>
      <c r="G646" s="1"/>
    </row>
    <row r="647" spans="1:7" hidden="1" x14ac:dyDescent="0.25">
      <c r="A647" s="91"/>
      <c r="B647" s="40"/>
      <c r="C647" s="160"/>
      <c r="D647" s="159"/>
      <c r="E647" s="12"/>
      <c r="F647" s="5"/>
      <c r="G647" s="1"/>
    </row>
    <row r="648" spans="1:7" ht="31.5" x14ac:dyDescent="0.25">
      <c r="A648" s="91"/>
      <c r="B648" s="40" t="s">
        <v>37</v>
      </c>
      <c r="C648" s="159">
        <f>SUM(C649:C655)</f>
        <v>0</v>
      </c>
      <c r="D648" s="159">
        <f t="shared" ref="D648:E648" si="162">SUM(D649:D655)</f>
        <v>0</v>
      </c>
      <c r="E648" s="159">
        <f t="shared" si="162"/>
        <v>97570</v>
      </c>
      <c r="F648" s="13"/>
      <c r="G648" s="1"/>
    </row>
    <row r="649" spans="1:7" ht="31.5" x14ac:dyDescent="0.25">
      <c r="A649" s="91"/>
      <c r="B649" s="40"/>
      <c r="C649" s="160"/>
      <c r="D649" s="160"/>
      <c r="E649" s="160">
        <v>97570</v>
      </c>
      <c r="F649" s="203" t="s">
        <v>418</v>
      </c>
      <c r="G649" s="1"/>
    </row>
    <row r="650" spans="1:7" hidden="1" x14ac:dyDescent="0.25">
      <c r="A650" s="91"/>
      <c r="B650" s="40"/>
      <c r="C650" s="160"/>
      <c r="D650" s="160"/>
      <c r="E650" s="160"/>
      <c r="F650" s="5"/>
      <c r="G650" s="1"/>
    </row>
    <row r="651" spans="1:7" hidden="1" x14ac:dyDescent="0.25">
      <c r="A651" s="91"/>
      <c r="B651" s="40"/>
      <c r="C651" s="160"/>
      <c r="D651" s="160"/>
      <c r="E651" s="160"/>
      <c r="F651" s="5"/>
      <c r="G651" s="1"/>
    </row>
    <row r="652" spans="1:7" hidden="1" x14ac:dyDescent="0.25">
      <c r="A652" s="91"/>
      <c r="B652" s="40"/>
      <c r="C652" s="160"/>
      <c r="D652" s="160"/>
      <c r="E652" s="160"/>
      <c r="F652" s="5"/>
      <c r="G652" s="1"/>
    </row>
    <row r="653" spans="1:7" hidden="1" x14ac:dyDescent="0.25">
      <c r="A653" s="91"/>
      <c r="B653" s="40"/>
      <c r="C653" s="160"/>
      <c r="D653" s="160"/>
      <c r="E653" s="160"/>
      <c r="F653" s="5"/>
      <c r="G653" s="1"/>
    </row>
    <row r="654" spans="1:7" hidden="1" x14ac:dyDescent="0.25">
      <c r="A654" s="91"/>
      <c r="B654" s="40"/>
      <c r="C654" s="160"/>
      <c r="D654" s="160"/>
      <c r="E654" s="160"/>
      <c r="F654" s="5"/>
      <c r="G654" s="1"/>
    </row>
    <row r="655" spans="1:7" hidden="1" x14ac:dyDescent="0.25">
      <c r="A655" s="91"/>
      <c r="B655" s="40"/>
      <c r="C655" s="160"/>
      <c r="D655" s="160"/>
      <c r="E655" s="160"/>
      <c r="F655" s="5"/>
      <c r="G655" s="1"/>
    </row>
    <row r="656" spans="1:7" ht="31.5" hidden="1" x14ac:dyDescent="0.25">
      <c r="A656" s="91"/>
      <c r="B656" s="40" t="s">
        <v>17</v>
      </c>
      <c r="C656" s="159">
        <f>C657</f>
        <v>0</v>
      </c>
      <c r="D656" s="159">
        <f t="shared" ref="D656:E656" si="163">D657</f>
        <v>0</v>
      </c>
      <c r="E656" s="159">
        <f t="shared" si="163"/>
        <v>0</v>
      </c>
      <c r="F656" s="13"/>
      <c r="G656" s="1"/>
    </row>
    <row r="657" spans="1:7" hidden="1" x14ac:dyDescent="0.25">
      <c r="A657" s="91"/>
      <c r="B657" s="40"/>
      <c r="C657" s="160"/>
      <c r="D657" s="160"/>
      <c r="E657" s="160"/>
      <c r="F657" s="13"/>
      <c r="G657" s="1"/>
    </row>
    <row r="658" spans="1:7" ht="47.25" x14ac:dyDescent="0.25">
      <c r="A658" s="152" t="s">
        <v>39</v>
      </c>
      <c r="B658" s="39" t="s">
        <v>21</v>
      </c>
      <c r="C658" s="12">
        <f t="shared" ref="C658:E658" si="164">C659+C705+C808</f>
        <v>-65169400</v>
      </c>
      <c r="D658" s="12">
        <f t="shared" si="164"/>
        <v>113438</v>
      </c>
      <c r="E658" s="12">
        <f t="shared" si="164"/>
        <v>3736098</v>
      </c>
      <c r="F658" s="13"/>
      <c r="G658" s="1"/>
    </row>
    <row r="659" spans="1:7" ht="51" hidden="1" customHeight="1" x14ac:dyDescent="0.25">
      <c r="A659" s="152" t="s">
        <v>100</v>
      </c>
      <c r="B659" s="39" t="s">
        <v>232</v>
      </c>
      <c r="C659" s="12">
        <f>C660</f>
        <v>0</v>
      </c>
      <c r="D659" s="12">
        <f t="shared" ref="D659:E659" si="165">D660</f>
        <v>0</v>
      </c>
      <c r="E659" s="12">
        <f t="shared" si="165"/>
        <v>0</v>
      </c>
      <c r="F659" s="17"/>
      <c r="G659" s="1"/>
    </row>
    <row r="660" spans="1:7" ht="31.5" hidden="1" x14ac:dyDescent="0.25">
      <c r="A660" s="152"/>
      <c r="B660" s="51" t="s">
        <v>19</v>
      </c>
      <c r="C660" s="159">
        <f>SUM(C661:C704)</f>
        <v>0</v>
      </c>
      <c r="D660" s="159">
        <f t="shared" ref="D660:E660" si="166">SUM(D661:D704)</f>
        <v>0</v>
      </c>
      <c r="E660" s="159">
        <f t="shared" si="166"/>
        <v>0</v>
      </c>
      <c r="F660" s="17"/>
      <c r="G660" s="1"/>
    </row>
    <row r="661" spans="1:7" ht="68.25" hidden="1" customHeight="1" x14ac:dyDescent="0.25">
      <c r="A661" s="152"/>
      <c r="B661" s="155"/>
      <c r="C661" s="160"/>
      <c r="D661" s="160"/>
      <c r="E661" s="160"/>
      <c r="F661" s="17"/>
      <c r="G661" s="1"/>
    </row>
    <row r="662" spans="1:7" hidden="1" x14ac:dyDescent="0.25">
      <c r="A662" s="152"/>
      <c r="B662" s="42"/>
      <c r="C662" s="160"/>
      <c r="D662" s="160"/>
      <c r="E662" s="160"/>
      <c r="F662" s="8"/>
      <c r="G662" s="1"/>
    </row>
    <row r="663" spans="1:7" hidden="1" x14ac:dyDescent="0.25">
      <c r="A663" s="152"/>
      <c r="B663" s="155"/>
      <c r="C663" s="160"/>
      <c r="D663" s="160"/>
      <c r="E663" s="160"/>
      <c r="F663" s="84"/>
      <c r="G663" s="1"/>
    </row>
    <row r="664" spans="1:7" hidden="1" x14ac:dyDescent="0.25">
      <c r="A664" s="152"/>
      <c r="B664" s="155"/>
      <c r="C664" s="160"/>
      <c r="D664" s="160"/>
      <c r="E664" s="160"/>
      <c r="F664" s="84"/>
      <c r="G664" s="1"/>
    </row>
    <row r="665" spans="1:7" hidden="1" x14ac:dyDescent="0.25">
      <c r="A665" s="152"/>
      <c r="B665" s="155"/>
      <c r="C665" s="160"/>
      <c r="D665" s="160"/>
      <c r="E665" s="160"/>
      <c r="F665" s="84"/>
      <c r="G665" s="1"/>
    </row>
    <row r="666" spans="1:7" hidden="1" x14ac:dyDescent="0.25">
      <c r="A666" s="152"/>
      <c r="B666" s="155"/>
      <c r="C666" s="160"/>
      <c r="D666" s="160"/>
      <c r="E666" s="160"/>
      <c r="F666" s="84"/>
      <c r="G666" s="1"/>
    </row>
    <row r="667" spans="1:7" hidden="1" x14ac:dyDescent="0.25">
      <c r="A667" s="152"/>
      <c r="B667" s="155"/>
      <c r="C667" s="160"/>
      <c r="D667" s="160"/>
      <c r="E667" s="160"/>
      <c r="F667" s="84"/>
      <c r="G667" s="1"/>
    </row>
    <row r="668" spans="1:7" hidden="1" x14ac:dyDescent="0.25">
      <c r="A668" s="152"/>
      <c r="B668" s="155"/>
      <c r="C668" s="160"/>
      <c r="D668" s="160"/>
      <c r="E668" s="160"/>
      <c r="F668" s="84"/>
      <c r="G668" s="1"/>
    </row>
    <row r="669" spans="1:7" hidden="1" x14ac:dyDescent="0.25">
      <c r="A669" s="152"/>
      <c r="B669" s="155"/>
      <c r="C669" s="160"/>
      <c r="D669" s="160"/>
      <c r="E669" s="160"/>
      <c r="F669" s="84"/>
      <c r="G669" s="1"/>
    </row>
    <row r="670" spans="1:7" hidden="1" x14ac:dyDescent="0.25">
      <c r="A670" s="152"/>
      <c r="B670" s="155"/>
      <c r="C670" s="160"/>
      <c r="D670" s="160"/>
      <c r="E670" s="160"/>
      <c r="F670" s="84"/>
      <c r="G670" s="1"/>
    </row>
    <row r="671" spans="1:7" hidden="1" x14ac:dyDescent="0.25">
      <c r="A671" s="152"/>
      <c r="B671" s="51"/>
      <c r="C671" s="160"/>
      <c r="D671" s="160"/>
      <c r="E671" s="160"/>
      <c r="F671" s="143"/>
      <c r="G671" s="1"/>
    </row>
    <row r="672" spans="1:7" hidden="1" x14ac:dyDescent="0.25">
      <c r="A672" s="152"/>
      <c r="B672" s="51"/>
      <c r="C672" s="160"/>
      <c r="D672" s="160"/>
      <c r="E672" s="160"/>
      <c r="F672" s="143"/>
      <c r="G672" s="1"/>
    </row>
    <row r="673" spans="1:7" hidden="1" x14ac:dyDescent="0.25">
      <c r="A673" s="152"/>
      <c r="B673" s="51"/>
      <c r="C673" s="160"/>
      <c r="D673" s="160"/>
      <c r="E673" s="160"/>
      <c r="F673" s="54"/>
      <c r="G673" s="1"/>
    </row>
    <row r="674" spans="1:7" hidden="1" x14ac:dyDescent="0.25">
      <c r="A674" s="152"/>
      <c r="B674" s="51"/>
      <c r="C674" s="160"/>
      <c r="D674" s="160"/>
      <c r="E674" s="160"/>
      <c r="F674" s="143"/>
      <c r="G674" s="1"/>
    </row>
    <row r="675" spans="1:7" hidden="1" x14ac:dyDescent="0.25">
      <c r="A675" s="152"/>
      <c r="B675" s="51"/>
      <c r="C675" s="160"/>
      <c r="D675" s="160"/>
      <c r="E675" s="160"/>
      <c r="F675" s="143"/>
      <c r="G675" s="1"/>
    </row>
    <row r="676" spans="1:7" hidden="1" x14ac:dyDescent="0.25">
      <c r="A676" s="152"/>
      <c r="B676" s="51"/>
      <c r="C676" s="160"/>
      <c r="D676" s="160"/>
      <c r="E676" s="160"/>
      <c r="F676" s="143"/>
      <c r="G676" s="1"/>
    </row>
    <row r="677" spans="1:7" hidden="1" x14ac:dyDescent="0.25">
      <c r="A677" s="152"/>
      <c r="B677" s="51"/>
      <c r="C677" s="160"/>
      <c r="D677" s="160"/>
      <c r="E677" s="160"/>
      <c r="F677" s="143"/>
      <c r="G677" s="1"/>
    </row>
    <row r="678" spans="1:7" hidden="1" x14ac:dyDescent="0.25">
      <c r="A678" s="152"/>
      <c r="B678" s="155"/>
      <c r="C678" s="160"/>
      <c r="D678" s="160"/>
      <c r="E678" s="160"/>
      <c r="F678" s="153"/>
      <c r="G678" s="1"/>
    </row>
    <row r="679" spans="1:7" hidden="1" x14ac:dyDescent="0.25">
      <c r="A679" s="152"/>
      <c r="B679" s="155"/>
      <c r="C679" s="160"/>
      <c r="D679" s="160"/>
      <c r="E679" s="160"/>
      <c r="F679" s="84"/>
      <c r="G679" s="1"/>
    </row>
    <row r="680" spans="1:7" hidden="1" x14ac:dyDescent="0.25">
      <c r="A680" s="152"/>
      <c r="B680" s="155"/>
      <c r="C680" s="160"/>
      <c r="D680" s="160"/>
      <c r="E680" s="160"/>
      <c r="F680" s="84"/>
      <c r="G680" s="1"/>
    </row>
    <row r="681" spans="1:7" hidden="1" x14ac:dyDescent="0.25">
      <c r="A681" s="152"/>
      <c r="B681" s="155"/>
      <c r="C681" s="160"/>
      <c r="D681" s="160"/>
      <c r="E681" s="160"/>
      <c r="F681" s="84"/>
      <c r="G681" s="1"/>
    </row>
    <row r="682" spans="1:7" hidden="1" x14ac:dyDescent="0.25">
      <c r="A682" s="152"/>
      <c r="B682" s="155"/>
      <c r="C682" s="160"/>
      <c r="D682" s="160"/>
      <c r="E682" s="160"/>
      <c r="F682" s="84"/>
      <c r="G682" s="1"/>
    </row>
    <row r="683" spans="1:7" hidden="1" x14ac:dyDescent="0.25">
      <c r="A683" s="152"/>
      <c r="B683" s="155"/>
      <c r="C683" s="160"/>
      <c r="D683" s="160"/>
      <c r="E683" s="160"/>
      <c r="F683" s="84"/>
      <c r="G683" s="1"/>
    </row>
    <row r="684" spans="1:7" hidden="1" x14ac:dyDescent="0.25">
      <c r="A684" s="152"/>
      <c r="B684" s="155"/>
      <c r="C684" s="160"/>
      <c r="D684" s="160"/>
      <c r="E684" s="160"/>
      <c r="F684" s="84"/>
      <c r="G684" s="1"/>
    </row>
    <row r="685" spans="1:7" hidden="1" x14ac:dyDescent="0.25">
      <c r="A685" s="152"/>
      <c r="B685" s="155"/>
      <c r="C685" s="160"/>
      <c r="D685" s="160"/>
      <c r="E685" s="160"/>
      <c r="F685" s="84"/>
      <c r="G685" s="1"/>
    </row>
    <row r="686" spans="1:7" hidden="1" x14ac:dyDescent="0.25">
      <c r="A686" s="152"/>
      <c r="B686" s="155"/>
      <c r="C686" s="160"/>
      <c r="D686" s="160"/>
      <c r="E686" s="160"/>
      <c r="F686" s="84"/>
      <c r="G686" s="1"/>
    </row>
    <row r="687" spans="1:7" hidden="1" x14ac:dyDescent="0.25">
      <c r="A687" s="152"/>
      <c r="B687" s="155"/>
      <c r="C687" s="160"/>
      <c r="D687" s="160"/>
      <c r="E687" s="160"/>
      <c r="F687" s="84"/>
      <c r="G687" s="1"/>
    </row>
    <row r="688" spans="1:7" hidden="1" x14ac:dyDescent="0.25">
      <c r="A688" s="152"/>
      <c r="B688" s="155"/>
      <c r="C688" s="160"/>
      <c r="D688" s="160"/>
      <c r="E688" s="160"/>
      <c r="F688" s="84"/>
      <c r="G688" s="1"/>
    </row>
    <row r="689" spans="1:7" hidden="1" x14ac:dyDescent="0.25">
      <c r="A689" s="152"/>
      <c r="B689" s="155"/>
      <c r="C689" s="160"/>
      <c r="D689" s="160"/>
      <c r="E689" s="160"/>
      <c r="F689" s="84"/>
      <c r="G689" s="1"/>
    </row>
    <row r="690" spans="1:7" hidden="1" x14ac:dyDescent="0.25">
      <c r="A690" s="152"/>
      <c r="B690" s="155"/>
      <c r="C690" s="160"/>
      <c r="D690" s="160"/>
      <c r="E690" s="160"/>
      <c r="F690" s="84"/>
      <c r="G690" s="1"/>
    </row>
    <row r="691" spans="1:7" hidden="1" x14ac:dyDescent="0.25">
      <c r="A691" s="152"/>
      <c r="B691" s="155"/>
      <c r="C691" s="160"/>
      <c r="D691" s="160"/>
      <c r="E691" s="160"/>
      <c r="F691" s="84"/>
      <c r="G691" s="1"/>
    </row>
    <row r="692" spans="1:7" hidden="1" x14ac:dyDescent="0.25">
      <c r="A692" s="152"/>
      <c r="B692" s="155"/>
      <c r="C692" s="160"/>
      <c r="D692" s="160"/>
      <c r="E692" s="160"/>
      <c r="F692" s="84"/>
      <c r="G692" s="1"/>
    </row>
    <row r="693" spans="1:7" hidden="1" x14ac:dyDescent="0.25">
      <c r="A693" s="152"/>
      <c r="B693" s="155"/>
      <c r="C693" s="160"/>
      <c r="D693" s="160"/>
      <c r="E693" s="160"/>
      <c r="F693" s="84"/>
      <c r="G693" s="1"/>
    </row>
    <row r="694" spans="1:7" hidden="1" x14ac:dyDescent="0.25">
      <c r="A694" s="67"/>
      <c r="B694" s="155"/>
      <c r="C694" s="160"/>
      <c r="D694" s="160"/>
      <c r="E694" s="160"/>
      <c r="F694" s="84"/>
      <c r="G694" s="1"/>
    </row>
    <row r="695" spans="1:7" hidden="1" x14ac:dyDescent="0.25">
      <c r="A695" s="67"/>
      <c r="B695" s="155"/>
      <c r="C695" s="160"/>
      <c r="D695" s="160"/>
      <c r="E695" s="160"/>
      <c r="F695" s="84"/>
      <c r="G695" s="1"/>
    </row>
    <row r="696" spans="1:7" hidden="1" x14ac:dyDescent="0.25">
      <c r="A696" s="152"/>
      <c r="B696" s="155"/>
      <c r="C696" s="160"/>
      <c r="D696" s="160"/>
      <c r="E696" s="160"/>
      <c r="F696" s="84"/>
      <c r="G696" s="1"/>
    </row>
    <row r="697" spans="1:7" hidden="1" x14ac:dyDescent="0.25">
      <c r="A697" s="152"/>
      <c r="B697" s="155"/>
      <c r="C697" s="160"/>
      <c r="D697" s="160"/>
      <c r="E697" s="160"/>
      <c r="F697" s="84"/>
      <c r="G697" s="1"/>
    </row>
    <row r="698" spans="1:7" hidden="1" x14ac:dyDescent="0.25">
      <c r="A698" s="152"/>
      <c r="B698" s="155"/>
      <c r="C698" s="160"/>
      <c r="D698" s="160"/>
      <c r="E698" s="160"/>
      <c r="F698" s="84"/>
      <c r="G698" s="1"/>
    </row>
    <row r="699" spans="1:7" hidden="1" x14ac:dyDescent="0.25">
      <c r="A699" s="152"/>
      <c r="B699" s="155"/>
      <c r="C699" s="160"/>
      <c r="D699" s="160"/>
      <c r="E699" s="160"/>
      <c r="F699" s="84"/>
      <c r="G699" s="1"/>
    </row>
    <row r="700" spans="1:7" hidden="1" x14ac:dyDescent="0.25">
      <c r="A700" s="152"/>
      <c r="B700" s="155"/>
      <c r="C700" s="160"/>
      <c r="D700" s="160"/>
      <c r="E700" s="160"/>
      <c r="F700" s="84"/>
      <c r="G700" s="1"/>
    </row>
    <row r="701" spans="1:7" hidden="1" x14ac:dyDescent="0.25">
      <c r="A701" s="152"/>
      <c r="B701" s="155"/>
      <c r="C701" s="160"/>
      <c r="D701" s="160"/>
      <c r="E701" s="160"/>
      <c r="F701" s="84"/>
      <c r="G701" s="1"/>
    </row>
    <row r="702" spans="1:7" hidden="1" x14ac:dyDescent="0.25">
      <c r="A702" s="152"/>
      <c r="B702" s="155"/>
      <c r="C702" s="160"/>
      <c r="D702" s="160"/>
      <c r="E702" s="160"/>
      <c r="F702" s="84"/>
      <c r="G702" s="1"/>
    </row>
    <row r="703" spans="1:7" hidden="1" x14ac:dyDescent="0.25">
      <c r="A703" s="152"/>
      <c r="B703" s="155"/>
      <c r="C703" s="160"/>
      <c r="D703" s="160"/>
      <c r="E703" s="160"/>
      <c r="F703" s="153"/>
      <c r="G703" s="1"/>
    </row>
    <row r="704" spans="1:7" hidden="1" x14ac:dyDescent="0.25">
      <c r="A704" s="152"/>
      <c r="B704" s="155"/>
      <c r="C704" s="160"/>
      <c r="D704" s="160"/>
      <c r="E704" s="160"/>
      <c r="F704" s="153"/>
      <c r="G704" s="1"/>
    </row>
    <row r="705" spans="1:7" ht="47.25" x14ac:dyDescent="0.25">
      <c r="A705" s="152" t="s">
        <v>101</v>
      </c>
      <c r="B705" s="86" t="s">
        <v>233</v>
      </c>
      <c r="C705" s="12">
        <f>C706+C708+C710+C712+C725+C727+C729+C731+C734+C736+C747+C749+C752+C755+C757+C759+C763+C765+C770+C772+C774+C777+C780+C782+C784+C786+C789+C791+C797+C799+C805</f>
        <v>0</v>
      </c>
      <c r="D705" s="12">
        <f t="shared" ref="D705:E705" si="167">D706+D708+D710+D712+D725+D727+D729+D731+D734+D736+D747+D749+D752+D755+D757+D759+D763+D765+D770+D772+D774+D777+D780+D782+D784+D786+D789+D791+D797+D799+D805</f>
        <v>113438</v>
      </c>
      <c r="E705" s="12">
        <f t="shared" si="167"/>
        <v>1266027</v>
      </c>
      <c r="F705" s="144"/>
      <c r="G705" s="1"/>
    </row>
    <row r="706" spans="1:7" ht="31.5" hidden="1" x14ac:dyDescent="0.25">
      <c r="A706" s="152"/>
      <c r="B706" s="40" t="s">
        <v>262</v>
      </c>
      <c r="C706" s="159">
        <f>C707</f>
        <v>0</v>
      </c>
      <c r="D706" s="159">
        <f t="shared" ref="D706:E706" si="168">D707</f>
        <v>0</v>
      </c>
      <c r="E706" s="159">
        <f t="shared" si="168"/>
        <v>0</v>
      </c>
      <c r="F706" s="144"/>
      <c r="G706" s="1"/>
    </row>
    <row r="707" spans="1:7" hidden="1" x14ac:dyDescent="0.25">
      <c r="A707" s="152"/>
      <c r="B707" s="16"/>
      <c r="C707" s="160"/>
      <c r="D707" s="160"/>
      <c r="E707" s="160"/>
      <c r="F707" s="144"/>
      <c r="G707" s="1"/>
    </row>
    <row r="708" spans="1:7" hidden="1" x14ac:dyDescent="0.25">
      <c r="A708" s="152"/>
      <c r="B708" s="40" t="s">
        <v>2</v>
      </c>
      <c r="C708" s="159">
        <f>C709</f>
        <v>0</v>
      </c>
      <c r="D708" s="159">
        <f t="shared" ref="D708:E708" si="169">D709</f>
        <v>0</v>
      </c>
      <c r="E708" s="159">
        <f t="shared" si="169"/>
        <v>0</v>
      </c>
      <c r="F708" s="144"/>
      <c r="G708" s="1"/>
    </row>
    <row r="709" spans="1:7" hidden="1" x14ac:dyDescent="0.25">
      <c r="A709" s="152"/>
      <c r="B709" s="86"/>
      <c r="C709" s="160"/>
      <c r="D709" s="160"/>
      <c r="E709" s="160"/>
      <c r="F709" s="144"/>
      <c r="G709" s="1"/>
    </row>
    <row r="710" spans="1:7" hidden="1" x14ac:dyDescent="0.25">
      <c r="A710" s="152"/>
      <c r="B710" s="40" t="s">
        <v>28</v>
      </c>
      <c r="C710" s="159">
        <f>C711</f>
        <v>0</v>
      </c>
      <c r="D710" s="159">
        <f t="shared" ref="D710:E710" si="170">D711</f>
        <v>0</v>
      </c>
      <c r="E710" s="159">
        <f t="shared" si="170"/>
        <v>0</v>
      </c>
      <c r="F710" s="144"/>
      <c r="G710" s="1"/>
    </row>
    <row r="711" spans="1:7" hidden="1" x14ac:dyDescent="0.25">
      <c r="A711" s="152"/>
      <c r="B711" s="86"/>
      <c r="C711" s="12"/>
      <c r="D711" s="12"/>
      <c r="E711" s="12"/>
      <c r="F711" s="144"/>
      <c r="G711" s="1"/>
    </row>
    <row r="712" spans="1:7" ht="31.5" hidden="1" x14ac:dyDescent="0.25">
      <c r="A712" s="152"/>
      <c r="B712" s="51" t="s">
        <v>19</v>
      </c>
      <c r="C712" s="159">
        <f>SUM(C713:C724)</f>
        <v>0</v>
      </c>
      <c r="D712" s="159">
        <f t="shared" ref="D712:E712" si="171">SUM(D713:D724)</f>
        <v>0</v>
      </c>
      <c r="E712" s="159">
        <f t="shared" si="171"/>
        <v>0</v>
      </c>
      <c r="F712" s="13"/>
      <c r="G712" s="1"/>
    </row>
    <row r="713" spans="1:7" hidden="1" x14ac:dyDescent="0.25">
      <c r="A713" s="78"/>
      <c r="B713" s="155"/>
      <c r="C713" s="192"/>
      <c r="D713" s="160"/>
      <c r="E713" s="160"/>
      <c r="F713" s="153"/>
      <c r="G713" s="1"/>
    </row>
    <row r="714" spans="1:7" hidden="1" x14ac:dyDescent="0.25">
      <c r="A714" s="152"/>
      <c r="B714" s="155"/>
      <c r="C714" s="193"/>
      <c r="D714" s="160"/>
      <c r="E714" s="160"/>
      <c r="F714" s="28"/>
      <c r="G714" s="1"/>
    </row>
    <row r="715" spans="1:7" hidden="1" x14ac:dyDescent="0.25">
      <c r="A715" s="152"/>
      <c r="B715" s="155"/>
      <c r="C715" s="193"/>
      <c r="D715" s="160"/>
      <c r="E715" s="160"/>
      <c r="F715" s="28"/>
      <c r="G715" s="1"/>
    </row>
    <row r="716" spans="1:7" hidden="1" x14ac:dyDescent="0.25">
      <c r="A716" s="152"/>
      <c r="B716" s="155"/>
      <c r="C716" s="193"/>
      <c r="D716" s="160"/>
      <c r="E716" s="160"/>
      <c r="F716" s="28"/>
      <c r="G716" s="1"/>
    </row>
    <row r="717" spans="1:7" hidden="1" x14ac:dyDescent="0.25">
      <c r="A717" s="152"/>
      <c r="B717" s="155"/>
      <c r="C717" s="193"/>
      <c r="D717" s="160"/>
      <c r="E717" s="160"/>
      <c r="F717" s="28"/>
      <c r="G717" s="1"/>
    </row>
    <row r="718" spans="1:7" hidden="1" x14ac:dyDescent="0.25">
      <c r="A718" s="152"/>
      <c r="B718" s="155"/>
      <c r="C718" s="193"/>
      <c r="D718" s="160"/>
      <c r="E718" s="160"/>
      <c r="F718" s="28"/>
      <c r="G718" s="1"/>
    </row>
    <row r="719" spans="1:7" hidden="1" x14ac:dyDescent="0.25">
      <c r="A719" s="152"/>
      <c r="B719" s="155"/>
      <c r="C719" s="193"/>
      <c r="D719" s="160"/>
      <c r="E719" s="160"/>
      <c r="F719" s="28"/>
      <c r="G719" s="1"/>
    </row>
    <row r="720" spans="1:7" hidden="1" x14ac:dyDescent="0.25">
      <c r="A720" s="152"/>
      <c r="B720" s="155"/>
      <c r="C720" s="193"/>
      <c r="D720" s="160"/>
      <c r="E720" s="160"/>
      <c r="F720" s="28"/>
      <c r="G720" s="1"/>
    </row>
    <row r="721" spans="1:7" hidden="1" x14ac:dyDescent="0.25">
      <c r="A721" s="152"/>
      <c r="B721" s="40"/>
      <c r="C721" s="160"/>
      <c r="D721" s="160"/>
      <c r="E721" s="160"/>
      <c r="F721" s="28"/>
      <c r="G721" s="1"/>
    </row>
    <row r="722" spans="1:7" hidden="1" x14ac:dyDescent="0.25">
      <c r="A722" s="152"/>
      <c r="B722" s="40"/>
      <c r="C722" s="160"/>
      <c r="D722" s="160"/>
      <c r="E722" s="160"/>
      <c r="F722" s="28"/>
      <c r="G722" s="1"/>
    </row>
    <row r="723" spans="1:7" hidden="1" x14ac:dyDescent="0.25">
      <c r="A723" s="152"/>
      <c r="B723" s="40"/>
      <c r="C723" s="160"/>
      <c r="D723" s="160"/>
      <c r="E723" s="160"/>
      <c r="F723" s="28"/>
      <c r="G723" s="1"/>
    </row>
    <row r="724" spans="1:7" hidden="1" x14ac:dyDescent="0.25">
      <c r="A724" s="152"/>
      <c r="B724" s="40"/>
      <c r="C724" s="160"/>
      <c r="D724" s="160"/>
      <c r="E724" s="160"/>
      <c r="F724" s="52"/>
      <c r="G724" s="1"/>
    </row>
    <row r="725" spans="1:7" ht="47.25" hidden="1" x14ac:dyDescent="0.25">
      <c r="A725" s="152"/>
      <c r="B725" s="40" t="s">
        <v>54</v>
      </c>
      <c r="C725" s="159">
        <f>C726</f>
        <v>0</v>
      </c>
      <c r="D725" s="159">
        <f t="shared" ref="D725:E725" si="172">D726</f>
        <v>0</v>
      </c>
      <c r="E725" s="159">
        <f t="shared" si="172"/>
        <v>0</v>
      </c>
      <c r="F725" s="13"/>
      <c r="G725" s="1"/>
    </row>
    <row r="726" spans="1:7" hidden="1" x14ac:dyDescent="0.25">
      <c r="A726" s="152"/>
      <c r="B726" s="40"/>
      <c r="C726" s="160"/>
      <c r="D726" s="160"/>
      <c r="E726" s="160"/>
      <c r="F726" s="153"/>
      <c r="G726" s="1"/>
    </row>
    <row r="727" spans="1:7" hidden="1" x14ac:dyDescent="0.25">
      <c r="A727" s="152"/>
      <c r="B727" s="40" t="s">
        <v>22</v>
      </c>
      <c r="C727" s="159">
        <f>C728</f>
        <v>0</v>
      </c>
      <c r="D727" s="159">
        <f t="shared" ref="D727:E727" si="173">D728</f>
        <v>0</v>
      </c>
      <c r="E727" s="159">
        <f t="shared" si="173"/>
        <v>0</v>
      </c>
      <c r="F727" s="153"/>
      <c r="G727" s="1"/>
    </row>
    <row r="728" spans="1:7" hidden="1" x14ac:dyDescent="0.25">
      <c r="A728" s="152"/>
      <c r="B728" s="40"/>
      <c r="C728" s="160"/>
      <c r="D728" s="160"/>
      <c r="E728" s="160"/>
      <c r="F728" s="153"/>
      <c r="G728" s="1"/>
    </row>
    <row r="729" spans="1:7" ht="31.5" hidden="1" x14ac:dyDescent="0.25">
      <c r="A729" s="152"/>
      <c r="B729" s="40" t="s">
        <v>270</v>
      </c>
      <c r="C729" s="159">
        <f>C730</f>
        <v>0</v>
      </c>
      <c r="D729" s="159">
        <f t="shared" ref="D729:E729" si="174">D730</f>
        <v>0</v>
      </c>
      <c r="E729" s="159">
        <f t="shared" si="174"/>
        <v>0</v>
      </c>
      <c r="F729" s="153"/>
      <c r="G729" s="1"/>
    </row>
    <row r="730" spans="1:7" hidden="1" x14ac:dyDescent="0.25">
      <c r="A730" s="152"/>
      <c r="B730" s="40"/>
      <c r="C730" s="160"/>
      <c r="D730" s="160"/>
      <c r="E730" s="160"/>
      <c r="F730" s="153"/>
      <c r="G730" s="1"/>
    </row>
    <row r="731" spans="1:7" ht="36" customHeight="1" x14ac:dyDescent="0.25">
      <c r="A731" s="152"/>
      <c r="B731" s="51" t="s">
        <v>30</v>
      </c>
      <c r="C731" s="159">
        <f>C732+C733</f>
        <v>0</v>
      </c>
      <c r="D731" s="159">
        <f t="shared" ref="D731:E731" si="175">D732+D733</f>
        <v>0</v>
      </c>
      <c r="E731" s="159">
        <f t="shared" si="175"/>
        <v>515712</v>
      </c>
      <c r="F731" s="13"/>
      <c r="G731" s="1"/>
    </row>
    <row r="732" spans="1:7" ht="38.25" customHeight="1" x14ac:dyDescent="0.25">
      <c r="A732" s="152"/>
      <c r="B732" s="40"/>
      <c r="C732" s="160"/>
      <c r="D732" s="160"/>
      <c r="E732" s="160">
        <v>515712</v>
      </c>
      <c r="F732" s="203" t="s">
        <v>418</v>
      </c>
      <c r="G732" s="1"/>
    </row>
    <row r="733" spans="1:7" ht="21" hidden="1" customHeight="1" x14ac:dyDescent="0.25">
      <c r="A733" s="152"/>
      <c r="B733" s="40"/>
      <c r="C733" s="160"/>
      <c r="D733" s="160"/>
      <c r="E733" s="160"/>
      <c r="F733" s="4"/>
      <c r="G733" s="1"/>
    </row>
    <row r="734" spans="1:7" ht="31.5" hidden="1" x14ac:dyDescent="0.25">
      <c r="A734" s="152"/>
      <c r="B734" s="40" t="s">
        <v>23</v>
      </c>
      <c r="C734" s="159">
        <f>C735</f>
        <v>0</v>
      </c>
      <c r="D734" s="159">
        <f t="shared" ref="D734:E734" si="176">D735</f>
        <v>0</v>
      </c>
      <c r="E734" s="159">
        <f t="shared" si="176"/>
        <v>0</v>
      </c>
      <c r="F734" s="153"/>
      <c r="G734" s="1"/>
    </row>
    <row r="735" spans="1:7" hidden="1" x14ac:dyDescent="0.25">
      <c r="A735" s="152"/>
      <c r="B735" s="40"/>
      <c r="C735" s="160"/>
      <c r="D735" s="159"/>
      <c r="E735" s="159"/>
      <c r="F735" s="153"/>
      <c r="G735" s="1"/>
    </row>
    <row r="736" spans="1:7" hidden="1" x14ac:dyDescent="0.25">
      <c r="A736" s="152"/>
      <c r="B736" s="64" t="s">
        <v>20</v>
      </c>
      <c r="C736" s="159">
        <f>SUM(C737:C746)</f>
        <v>0</v>
      </c>
      <c r="D736" s="159">
        <f t="shared" ref="D736:E736" si="177">SUM(D737:D746)</f>
        <v>0</v>
      </c>
      <c r="E736" s="159">
        <f t="shared" si="177"/>
        <v>0</v>
      </c>
      <c r="F736" s="13"/>
      <c r="G736" s="1"/>
    </row>
    <row r="737" spans="1:7" hidden="1" x14ac:dyDescent="0.25">
      <c r="A737" s="152"/>
      <c r="B737" s="64"/>
      <c r="C737" s="159"/>
      <c r="D737" s="159"/>
      <c r="E737" s="159"/>
      <c r="F737" s="153"/>
      <c r="G737" s="1"/>
    </row>
    <row r="738" spans="1:7" hidden="1" x14ac:dyDescent="0.25">
      <c r="A738" s="152"/>
      <c r="B738" s="64"/>
      <c r="C738" s="159"/>
      <c r="D738" s="159"/>
      <c r="E738" s="159"/>
      <c r="F738" s="28"/>
      <c r="G738" s="1"/>
    </row>
    <row r="739" spans="1:7" hidden="1" x14ac:dyDescent="0.25">
      <c r="A739" s="152"/>
      <c r="B739" s="64"/>
      <c r="C739" s="159"/>
      <c r="D739" s="159"/>
      <c r="E739" s="159"/>
      <c r="F739" s="28"/>
      <c r="G739" s="1"/>
    </row>
    <row r="740" spans="1:7" hidden="1" x14ac:dyDescent="0.25">
      <c r="A740" s="152"/>
      <c r="B740" s="64"/>
      <c r="C740" s="159"/>
      <c r="D740" s="159"/>
      <c r="E740" s="159"/>
      <c r="F740" s="28"/>
      <c r="G740" s="1"/>
    </row>
    <row r="741" spans="1:7" hidden="1" x14ac:dyDescent="0.25">
      <c r="A741" s="152"/>
      <c r="B741" s="64"/>
      <c r="C741" s="159"/>
      <c r="D741" s="159"/>
      <c r="E741" s="159"/>
      <c r="F741" s="153"/>
      <c r="G741" s="1"/>
    </row>
    <row r="742" spans="1:7" hidden="1" x14ac:dyDescent="0.25">
      <c r="A742" s="152"/>
      <c r="B742" s="40"/>
      <c r="C742" s="160"/>
      <c r="D742" s="160"/>
      <c r="E742" s="160"/>
      <c r="F742" s="28"/>
      <c r="G742" s="1"/>
    </row>
    <row r="743" spans="1:7" hidden="1" x14ac:dyDescent="0.25">
      <c r="A743" s="152"/>
      <c r="B743" s="40"/>
      <c r="C743" s="160"/>
      <c r="D743" s="160"/>
      <c r="E743" s="160"/>
      <c r="F743" s="153"/>
      <c r="G743" s="1"/>
    </row>
    <row r="744" spans="1:7" hidden="1" x14ac:dyDescent="0.25">
      <c r="A744" s="152"/>
      <c r="B744" s="64"/>
      <c r="C744" s="159"/>
      <c r="D744" s="159"/>
      <c r="E744" s="159"/>
      <c r="F744" s="13"/>
      <c r="G744" s="1"/>
    </row>
    <row r="745" spans="1:7" hidden="1" x14ac:dyDescent="0.25">
      <c r="A745" s="152"/>
      <c r="B745" s="64"/>
      <c r="C745" s="159"/>
      <c r="D745" s="159"/>
      <c r="E745" s="159"/>
      <c r="F745" s="13"/>
      <c r="G745" s="1"/>
    </row>
    <row r="746" spans="1:7" hidden="1" x14ac:dyDescent="0.25">
      <c r="A746" s="152"/>
      <c r="B746" s="40"/>
      <c r="C746" s="160"/>
      <c r="D746" s="160"/>
      <c r="E746" s="160"/>
      <c r="F746" s="13"/>
      <c r="G746" s="1"/>
    </row>
    <row r="747" spans="1:7" ht="47.25" x14ac:dyDescent="0.25">
      <c r="A747" s="152"/>
      <c r="B747" s="64" t="s">
        <v>70</v>
      </c>
      <c r="C747" s="159">
        <f>C748</f>
        <v>0</v>
      </c>
      <c r="D747" s="159">
        <f t="shared" ref="D747:E747" si="178">D748</f>
        <v>0</v>
      </c>
      <c r="E747" s="159">
        <f t="shared" si="178"/>
        <v>190000</v>
      </c>
      <c r="F747" s="13"/>
      <c r="G747" s="1"/>
    </row>
    <row r="748" spans="1:7" ht="39.75" customHeight="1" x14ac:dyDescent="0.25">
      <c r="A748" s="152"/>
      <c r="B748" s="40"/>
      <c r="C748" s="160"/>
      <c r="D748" s="160"/>
      <c r="E748" s="160">
        <v>190000</v>
      </c>
      <c r="F748" s="203" t="s">
        <v>418</v>
      </c>
      <c r="G748" s="1"/>
    </row>
    <row r="749" spans="1:7" hidden="1" x14ac:dyDescent="0.25">
      <c r="A749" s="152"/>
      <c r="B749" s="64" t="s">
        <v>254</v>
      </c>
      <c r="C749" s="159">
        <f>C750+C751</f>
        <v>0</v>
      </c>
      <c r="D749" s="159">
        <f t="shared" ref="D749:E749" si="179">D750+D751</f>
        <v>0</v>
      </c>
      <c r="E749" s="159">
        <f t="shared" si="179"/>
        <v>0</v>
      </c>
      <c r="F749" s="153"/>
      <c r="G749" s="1"/>
    </row>
    <row r="750" spans="1:7" hidden="1" x14ac:dyDescent="0.25">
      <c r="A750" s="152"/>
      <c r="B750" s="40"/>
      <c r="C750" s="160"/>
      <c r="D750" s="160"/>
      <c r="E750" s="160"/>
      <c r="F750" s="153"/>
      <c r="G750" s="1"/>
    </row>
    <row r="751" spans="1:7" hidden="1" x14ac:dyDescent="0.25">
      <c r="A751" s="152"/>
      <c r="B751" s="16"/>
      <c r="C751" s="160"/>
      <c r="D751" s="160"/>
      <c r="E751" s="160"/>
      <c r="F751" s="153"/>
      <c r="G751" s="1"/>
    </row>
    <row r="752" spans="1:7" hidden="1" x14ac:dyDescent="0.25">
      <c r="A752" s="152"/>
      <c r="B752" s="64" t="s">
        <v>52</v>
      </c>
      <c r="C752" s="159">
        <f>C753+C754</f>
        <v>0</v>
      </c>
      <c r="D752" s="159">
        <f t="shared" ref="D752:E752" si="180">D753+D754</f>
        <v>0</v>
      </c>
      <c r="E752" s="159">
        <f t="shared" si="180"/>
        <v>0</v>
      </c>
      <c r="F752" s="13"/>
      <c r="G752" s="1"/>
    </row>
    <row r="753" spans="1:7" hidden="1" x14ac:dyDescent="0.25">
      <c r="A753" s="152"/>
      <c r="B753" s="40"/>
      <c r="C753" s="160"/>
      <c r="D753" s="160"/>
      <c r="E753" s="160"/>
      <c r="F753" s="8"/>
      <c r="G753" s="1"/>
    </row>
    <row r="754" spans="1:7" hidden="1" x14ac:dyDescent="0.25">
      <c r="A754" s="152"/>
      <c r="B754" s="40"/>
      <c r="C754" s="160"/>
      <c r="D754" s="160"/>
      <c r="E754" s="160"/>
      <c r="F754" s="153"/>
      <c r="G754" s="1"/>
    </row>
    <row r="755" spans="1:7" ht="31.5" hidden="1" x14ac:dyDescent="0.25">
      <c r="A755" s="152"/>
      <c r="B755" s="64" t="s">
        <v>134</v>
      </c>
      <c r="C755" s="159">
        <f>C756</f>
        <v>0</v>
      </c>
      <c r="D755" s="159">
        <f t="shared" ref="D755:E755" si="181">D756</f>
        <v>0</v>
      </c>
      <c r="E755" s="159">
        <f t="shared" si="181"/>
        <v>0</v>
      </c>
      <c r="F755" s="153"/>
      <c r="G755" s="1"/>
    </row>
    <row r="756" spans="1:7" hidden="1" x14ac:dyDescent="0.25">
      <c r="A756" s="152"/>
      <c r="B756" s="16"/>
      <c r="C756" s="160"/>
      <c r="D756" s="160"/>
      <c r="E756" s="160"/>
      <c r="F756" s="153"/>
      <c r="G756" s="1"/>
    </row>
    <row r="757" spans="1:7" ht="31.5" hidden="1" x14ac:dyDescent="0.25">
      <c r="A757" s="152"/>
      <c r="B757" s="64" t="s">
        <v>55</v>
      </c>
      <c r="C757" s="159">
        <f>C758</f>
        <v>0</v>
      </c>
      <c r="D757" s="159">
        <f t="shared" ref="D757:E757" si="182">D758</f>
        <v>0</v>
      </c>
      <c r="E757" s="159">
        <f t="shared" si="182"/>
        <v>0</v>
      </c>
      <c r="F757" s="153"/>
      <c r="G757" s="1"/>
    </row>
    <row r="758" spans="1:7" hidden="1" x14ac:dyDescent="0.25">
      <c r="A758" s="152"/>
      <c r="B758" s="40"/>
      <c r="C758" s="160"/>
      <c r="D758" s="159"/>
      <c r="E758" s="159"/>
      <c r="F758" s="153"/>
      <c r="G758" s="1"/>
    </row>
    <row r="759" spans="1:7" ht="35.25" customHeight="1" x14ac:dyDescent="0.25">
      <c r="A759" s="152"/>
      <c r="B759" s="64" t="s">
        <v>15</v>
      </c>
      <c r="C759" s="159">
        <f>C760+C761+C762</f>
        <v>0</v>
      </c>
      <c r="D759" s="159">
        <f t="shared" ref="D759:E759" si="183">D760+D761+D762</f>
        <v>113438</v>
      </c>
      <c r="E759" s="159">
        <f t="shared" si="183"/>
        <v>10160</v>
      </c>
      <c r="F759" s="153"/>
      <c r="G759" s="1"/>
    </row>
    <row r="760" spans="1:7" x14ac:dyDescent="0.25">
      <c r="A760" s="152"/>
      <c r="B760" s="16"/>
      <c r="C760" s="160"/>
      <c r="D760" s="160"/>
      <c r="E760" s="160"/>
      <c r="F760" s="153"/>
      <c r="G760" s="1"/>
    </row>
    <row r="761" spans="1:7" ht="31.5" x14ac:dyDescent="0.25">
      <c r="A761" s="152"/>
      <c r="B761" s="64"/>
      <c r="C761" s="160"/>
      <c r="D761" s="160">
        <f>55000+58438</f>
        <v>113438</v>
      </c>
      <c r="E761" s="160"/>
      <c r="F761" s="153" t="s">
        <v>445</v>
      </c>
      <c r="G761" s="1"/>
    </row>
    <row r="762" spans="1:7" ht="39" customHeight="1" x14ac:dyDescent="0.25">
      <c r="A762" s="152"/>
      <c r="B762" s="64"/>
      <c r="C762" s="160"/>
      <c r="D762" s="160"/>
      <c r="E762" s="160">
        <v>10160</v>
      </c>
      <c r="F762" s="203" t="s">
        <v>418</v>
      </c>
      <c r="G762" s="1"/>
    </row>
    <row r="763" spans="1:7" ht="31.5" hidden="1" x14ac:dyDescent="0.25">
      <c r="A763" s="152"/>
      <c r="B763" s="64" t="s">
        <v>56</v>
      </c>
      <c r="C763" s="159">
        <f>C764</f>
        <v>0</v>
      </c>
      <c r="D763" s="159">
        <f t="shared" ref="D763:E763" si="184">D764</f>
        <v>0</v>
      </c>
      <c r="E763" s="159">
        <f t="shared" si="184"/>
        <v>0</v>
      </c>
      <c r="F763" s="153"/>
      <c r="G763" s="1"/>
    </row>
    <row r="764" spans="1:7" hidden="1" x14ac:dyDescent="0.25">
      <c r="A764" s="152"/>
      <c r="B764" s="16"/>
      <c r="C764" s="160"/>
      <c r="D764" s="160"/>
      <c r="E764" s="160"/>
      <c r="F764" s="153"/>
      <c r="G764" s="1"/>
    </row>
    <row r="765" spans="1:7" ht="35.25" customHeight="1" x14ac:dyDescent="0.25">
      <c r="A765" s="152"/>
      <c r="B765" s="40" t="s">
        <v>57</v>
      </c>
      <c r="C765" s="159">
        <f>SUM(C766:C769)</f>
        <v>0</v>
      </c>
      <c r="D765" s="159">
        <f t="shared" ref="D765:E765" si="185">SUM(D766:D769)</f>
        <v>0</v>
      </c>
      <c r="E765" s="159">
        <f t="shared" si="185"/>
        <v>241538</v>
      </c>
      <c r="F765" s="153"/>
      <c r="G765" s="1"/>
    </row>
    <row r="766" spans="1:7" ht="31.5" x14ac:dyDescent="0.25">
      <c r="A766" s="152"/>
      <c r="B766" s="16"/>
      <c r="C766" s="160"/>
      <c r="D766" s="160"/>
      <c r="E766" s="160">
        <v>241538</v>
      </c>
      <c r="F766" s="203" t="s">
        <v>418</v>
      </c>
      <c r="G766" s="1"/>
    </row>
    <row r="767" spans="1:7" hidden="1" x14ac:dyDescent="0.25">
      <c r="A767" s="152"/>
      <c r="B767" s="16"/>
      <c r="C767" s="160"/>
      <c r="D767" s="159"/>
      <c r="E767" s="159"/>
      <c r="F767" s="52"/>
      <c r="G767" s="1"/>
    </row>
    <row r="768" spans="1:7" hidden="1" x14ac:dyDescent="0.25">
      <c r="A768" s="152"/>
      <c r="B768" s="16"/>
      <c r="C768" s="193"/>
      <c r="D768" s="159"/>
      <c r="E768" s="159"/>
      <c r="F768" s="52"/>
      <c r="G768" s="1"/>
    </row>
    <row r="769" spans="1:7" hidden="1" x14ac:dyDescent="0.25">
      <c r="A769" s="152"/>
      <c r="B769" s="16"/>
      <c r="C769" s="193"/>
      <c r="D769" s="159"/>
      <c r="E769" s="159"/>
      <c r="F769" s="153"/>
      <c r="G769" s="1"/>
    </row>
    <row r="770" spans="1:7" ht="47.25" hidden="1" x14ac:dyDescent="0.25">
      <c r="A770" s="152"/>
      <c r="B770" s="64" t="s">
        <v>271</v>
      </c>
      <c r="C770" s="159">
        <f>C771</f>
        <v>0</v>
      </c>
      <c r="D770" s="159">
        <f t="shared" ref="D770:E770" si="186">D771</f>
        <v>0</v>
      </c>
      <c r="E770" s="159">
        <f t="shared" si="186"/>
        <v>0</v>
      </c>
      <c r="F770" s="153"/>
      <c r="G770" s="1"/>
    </row>
    <row r="771" spans="1:7" hidden="1" x14ac:dyDescent="0.25">
      <c r="A771" s="152"/>
      <c r="B771" s="155"/>
      <c r="C771" s="193"/>
      <c r="D771" s="159"/>
      <c r="E771" s="159"/>
      <c r="F771" s="153"/>
      <c r="G771" s="1"/>
    </row>
    <row r="772" spans="1:7" ht="31.5" x14ac:dyDescent="0.25">
      <c r="A772" s="152"/>
      <c r="B772" s="64" t="s">
        <v>37</v>
      </c>
      <c r="C772" s="159">
        <f>C773</f>
        <v>0</v>
      </c>
      <c r="D772" s="159">
        <f t="shared" ref="D772:E772" si="187">D773</f>
        <v>0</v>
      </c>
      <c r="E772" s="159">
        <f t="shared" si="187"/>
        <v>81220</v>
      </c>
      <c r="F772" s="153"/>
      <c r="G772" s="1"/>
    </row>
    <row r="773" spans="1:7" ht="31.5" x14ac:dyDescent="0.25">
      <c r="A773" s="152"/>
      <c r="B773" s="155"/>
      <c r="C773" s="193"/>
      <c r="D773" s="160"/>
      <c r="E773" s="160">
        <v>81220</v>
      </c>
      <c r="F773" s="203" t="s">
        <v>418</v>
      </c>
      <c r="G773" s="1"/>
    </row>
    <row r="774" spans="1:7" ht="31.5" hidden="1" x14ac:dyDescent="0.25">
      <c r="A774" s="152"/>
      <c r="B774" s="64" t="s">
        <v>17</v>
      </c>
      <c r="C774" s="159">
        <f>C775+C776</f>
        <v>0</v>
      </c>
      <c r="D774" s="159">
        <f t="shared" ref="D774:E774" si="188">D775+D776</f>
        <v>0</v>
      </c>
      <c r="E774" s="159">
        <f t="shared" si="188"/>
        <v>0</v>
      </c>
      <c r="F774" s="153"/>
      <c r="G774" s="1"/>
    </row>
    <row r="775" spans="1:7" ht="25.5" hidden="1" customHeight="1" x14ac:dyDescent="0.25">
      <c r="A775" s="152"/>
      <c r="B775" s="155"/>
      <c r="C775" s="193"/>
      <c r="D775" s="159"/>
      <c r="E775" s="159"/>
      <c r="F775" s="153"/>
      <c r="G775" s="1"/>
    </row>
    <row r="776" spans="1:7" hidden="1" x14ac:dyDescent="0.25">
      <c r="A776" s="152"/>
      <c r="B776" s="155"/>
      <c r="C776" s="193"/>
      <c r="D776" s="159"/>
      <c r="E776" s="159"/>
      <c r="F776" s="153"/>
      <c r="G776" s="1"/>
    </row>
    <row r="777" spans="1:7" ht="31.5" hidden="1" x14ac:dyDescent="0.25">
      <c r="A777" s="152"/>
      <c r="B777" s="64" t="s">
        <v>180</v>
      </c>
      <c r="C777" s="159">
        <f>C778+C779</f>
        <v>0</v>
      </c>
      <c r="D777" s="159">
        <f t="shared" ref="D777:E777" si="189">D778+D779</f>
        <v>0</v>
      </c>
      <c r="E777" s="159">
        <f t="shared" si="189"/>
        <v>0</v>
      </c>
      <c r="F777" s="153"/>
      <c r="G777" s="1"/>
    </row>
    <row r="778" spans="1:7" hidden="1" x14ac:dyDescent="0.25">
      <c r="A778" s="152"/>
      <c r="B778" s="16"/>
      <c r="C778" s="160"/>
      <c r="D778" s="160"/>
      <c r="E778" s="160"/>
      <c r="F778" s="153"/>
      <c r="G778" s="1"/>
    </row>
    <row r="779" spans="1:7" hidden="1" x14ac:dyDescent="0.25">
      <c r="A779" s="152"/>
      <c r="B779" s="16"/>
      <c r="C779" s="160"/>
      <c r="D779" s="160"/>
      <c r="E779" s="160"/>
      <c r="F779" s="153"/>
      <c r="G779" s="1"/>
    </row>
    <row r="780" spans="1:7" x14ac:dyDescent="0.25">
      <c r="A780" s="152"/>
      <c r="B780" s="64" t="s">
        <v>268</v>
      </c>
      <c r="C780" s="159">
        <f>C781</f>
        <v>0</v>
      </c>
      <c r="D780" s="159">
        <f t="shared" ref="D780:E780" si="190">D781</f>
        <v>0</v>
      </c>
      <c r="E780" s="159">
        <f t="shared" si="190"/>
        <v>67397</v>
      </c>
      <c r="F780" s="153"/>
      <c r="G780" s="1"/>
    </row>
    <row r="781" spans="1:7" ht="31.5" x14ac:dyDescent="0.25">
      <c r="A781" s="152"/>
      <c r="B781" s="16"/>
      <c r="C781" s="160"/>
      <c r="D781" s="160"/>
      <c r="E781" s="160">
        <v>67397</v>
      </c>
      <c r="F781" s="203" t="s">
        <v>418</v>
      </c>
      <c r="G781" s="1"/>
    </row>
    <row r="782" spans="1:7" hidden="1" x14ac:dyDescent="0.25">
      <c r="A782" s="152"/>
      <c r="B782" s="64" t="s">
        <v>53</v>
      </c>
      <c r="C782" s="159">
        <f>C783</f>
        <v>0</v>
      </c>
      <c r="D782" s="159">
        <f t="shared" ref="D782:E782" si="191">D783</f>
        <v>0</v>
      </c>
      <c r="E782" s="159">
        <f t="shared" si="191"/>
        <v>0</v>
      </c>
      <c r="F782" s="153"/>
      <c r="G782" s="1"/>
    </row>
    <row r="783" spans="1:7" hidden="1" x14ac:dyDescent="0.25">
      <c r="A783" s="152"/>
      <c r="B783" s="155"/>
      <c r="C783" s="192"/>
      <c r="D783" s="159"/>
      <c r="E783" s="159"/>
      <c r="F783" s="153"/>
      <c r="G783" s="1"/>
    </row>
    <row r="784" spans="1:7" ht="31.5" hidden="1" x14ac:dyDescent="0.25">
      <c r="A784" s="152"/>
      <c r="B784" s="40" t="s">
        <v>59</v>
      </c>
      <c r="C784" s="159">
        <f>C785</f>
        <v>0</v>
      </c>
      <c r="D784" s="159">
        <f t="shared" ref="D784:E784" si="192">D785</f>
        <v>0</v>
      </c>
      <c r="E784" s="159">
        <f t="shared" si="192"/>
        <v>0</v>
      </c>
      <c r="F784" s="153"/>
      <c r="G784" s="1"/>
    </row>
    <row r="785" spans="1:12" hidden="1" x14ac:dyDescent="0.25">
      <c r="A785" s="152"/>
      <c r="B785" s="155"/>
      <c r="C785" s="192"/>
      <c r="D785" s="159"/>
      <c r="E785" s="159"/>
      <c r="F785" s="153"/>
      <c r="G785" s="1"/>
    </row>
    <row r="786" spans="1:12" ht="35.25" customHeight="1" x14ac:dyDescent="0.25">
      <c r="A786" s="152"/>
      <c r="B786" s="40" t="s">
        <v>184</v>
      </c>
      <c r="C786" s="159">
        <f>C787+C788</f>
        <v>0</v>
      </c>
      <c r="D786" s="159">
        <f t="shared" ref="D786:E786" si="193">D787+D788</f>
        <v>0</v>
      </c>
      <c r="E786" s="159">
        <f t="shared" si="193"/>
        <v>160000</v>
      </c>
      <c r="F786" s="153"/>
      <c r="G786" s="1"/>
    </row>
    <row r="787" spans="1:12" ht="38.25" customHeight="1" x14ac:dyDescent="0.25">
      <c r="A787" s="152"/>
      <c r="B787" s="155"/>
      <c r="C787" s="192"/>
      <c r="D787" s="160"/>
      <c r="E787" s="160">
        <v>160000</v>
      </c>
      <c r="F787" s="203" t="s">
        <v>418</v>
      </c>
      <c r="G787" s="1"/>
    </row>
    <row r="788" spans="1:12" hidden="1" x14ac:dyDescent="0.25">
      <c r="A788" s="152"/>
      <c r="B788" s="155"/>
      <c r="C788" s="192"/>
      <c r="D788" s="160"/>
      <c r="E788" s="160"/>
      <c r="F788" s="153"/>
      <c r="G788" s="1"/>
    </row>
    <row r="789" spans="1:12" ht="31.5" hidden="1" x14ac:dyDescent="0.25">
      <c r="A789" s="152"/>
      <c r="B789" s="40" t="s">
        <v>269</v>
      </c>
      <c r="C789" s="159">
        <f>C790</f>
        <v>0</v>
      </c>
      <c r="D789" s="159">
        <f t="shared" ref="D789:E789" si="194">D790</f>
        <v>0</v>
      </c>
      <c r="E789" s="159">
        <f t="shared" si="194"/>
        <v>0</v>
      </c>
      <c r="F789" s="153"/>
      <c r="G789" s="1"/>
    </row>
    <row r="790" spans="1:12" hidden="1" x14ac:dyDescent="0.25">
      <c r="A790" s="152"/>
      <c r="B790" s="155"/>
      <c r="C790" s="192"/>
      <c r="D790" s="160"/>
      <c r="E790" s="160"/>
      <c r="F790" s="153"/>
      <c r="G790" s="1"/>
    </row>
    <row r="791" spans="1:12" s="63" customFormat="1" ht="31.5" hidden="1" x14ac:dyDescent="0.25">
      <c r="A791" s="49"/>
      <c r="B791" s="40" t="s">
        <v>255</v>
      </c>
      <c r="C791" s="159">
        <f>SUM(C792:C796)</f>
        <v>0</v>
      </c>
      <c r="D791" s="159">
        <f t="shared" ref="D791:E791" si="195">SUM(D792:D796)</f>
        <v>0</v>
      </c>
      <c r="E791" s="159">
        <f t="shared" si="195"/>
        <v>0</v>
      </c>
      <c r="F791" s="60"/>
      <c r="G791" s="1"/>
      <c r="H791" s="62"/>
      <c r="I791" s="62"/>
      <c r="J791" s="62"/>
      <c r="K791" s="62"/>
      <c r="L791" s="62"/>
    </row>
    <row r="792" spans="1:12" ht="24" hidden="1" customHeight="1" x14ac:dyDescent="0.25">
      <c r="A792" s="152"/>
      <c r="B792" s="16"/>
      <c r="C792" s="160"/>
      <c r="D792" s="160"/>
      <c r="E792" s="160"/>
      <c r="F792" s="23"/>
      <c r="G792" s="1"/>
    </row>
    <row r="793" spans="1:12" hidden="1" x14ac:dyDescent="0.25">
      <c r="A793" s="152"/>
      <c r="B793" s="16"/>
      <c r="C793" s="160"/>
      <c r="D793" s="160"/>
      <c r="E793" s="160"/>
      <c r="F793" s="153"/>
      <c r="G793" s="1"/>
    </row>
    <row r="794" spans="1:12" hidden="1" x14ac:dyDescent="0.25">
      <c r="A794" s="152"/>
      <c r="B794" s="155"/>
      <c r="C794" s="192"/>
      <c r="D794" s="160"/>
      <c r="E794" s="160"/>
      <c r="F794" s="153"/>
      <c r="G794" s="1"/>
    </row>
    <row r="795" spans="1:12" hidden="1" x14ac:dyDescent="0.25">
      <c r="A795" s="152"/>
      <c r="B795" s="155"/>
      <c r="C795" s="192"/>
      <c r="D795" s="160"/>
      <c r="E795" s="160"/>
      <c r="F795" s="153"/>
      <c r="G795" s="1"/>
    </row>
    <row r="796" spans="1:12" hidden="1" x14ac:dyDescent="0.25">
      <c r="A796" s="152"/>
      <c r="B796" s="40"/>
      <c r="C796" s="160"/>
      <c r="D796" s="160"/>
      <c r="E796" s="160"/>
      <c r="F796" s="153"/>
      <c r="G796" s="1"/>
    </row>
    <row r="797" spans="1:12" ht="31.5" hidden="1" x14ac:dyDescent="0.25">
      <c r="A797" s="152"/>
      <c r="B797" s="40" t="s">
        <v>112</v>
      </c>
      <c r="C797" s="159">
        <f>C798</f>
        <v>0</v>
      </c>
      <c r="D797" s="159">
        <f t="shared" ref="D797:E797" si="196">D798</f>
        <v>0</v>
      </c>
      <c r="E797" s="159">
        <f t="shared" si="196"/>
        <v>0</v>
      </c>
      <c r="F797" s="153"/>
      <c r="G797" s="1"/>
    </row>
    <row r="798" spans="1:12" hidden="1" x14ac:dyDescent="0.25">
      <c r="A798" s="152"/>
      <c r="B798" s="16"/>
      <c r="C798" s="160"/>
      <c r="D798" s="160"/>
      <c r="E798" s="160"/>
      <c r="F798" s="153"/>
      <c r="G798" s="1"/>
    </row>
    <row r="799" spans="1:12" ht="47.25" hidden="1" x14ac:dyDescent="0.25">
      <c r="A799" s="152"/>
      <c r="B799" s="40" t="s">
        <v>185</v>
      </c>
      <c r="C799" s="159">
        <f>SUM(C800:C804)</f>
        <v>0</v>
      </c>
      <c r="D799" s="159">
        <f t="shared" ref="D799:E799" si="197">SUM(D800:D804)</f>
        <v>0</v>
      </c>
      <c r="E799" s="159">
        <f t="shared" si="197"/>
        <v>0</v>
      </c>
      <c r="F799" s="153"/>
      <c r="G799" s="1"/>
    </row>
    <row r="800" spans="1:12" hidden="1" x14ac:dyDescent="0.25">
      <c r="A800" s="152"/>
      <c r="B800" s="16"/>
      <c r="C800" s="160"/>
      <c r="D800" s="160"/>
      <c r="E800" s="160"/>
      <c r="F800" s="153"/>
      <c r="G800" s="1"/>
    </row>
    <row r="801" spans="1:816" hidden="1" x14ac:dyDescent="0.25">
      <c r="A801" s="152"/>
      <c r="B801" s="16"/>
      <c r="C801" s="160"/>
      <c r="D801" s="160"/>
      <c r="E801" s="160"/>
      <c r="F801" s="153"/>
      <c r="G801" s="1"/>
    </row>
    <row r="802" spans="1:816" hidden="1" x14ac:dyDescent="0.25">
      <c r="A802" s="152"/>
      <c r="B802" s="16"/>
      <c r="C802" s="160"/>
      <c r="D802" s="160"/>
      <c r="E802" s="160"/>
      <c r="F802" s="153"/>
      <c r="G802" s="1"/>
    </row>
    <row r="803" spans="1:816" hidden="1" x14ac:dyDescent="0.25">
      <c r="A803" s="152"/>
      <c r="B803" s="40"/>
      <c r="C803" s="159"/>
      <c r="D803" s="159"/>
      <c r="E803" s="159"/>
      <c r="F803" s="153"/>
      <c r="G803" s="1"/>
    </row>
    <row r="804" spans="1:816" hidden="1" x14ac:dyDescent="0.25">
      <c r="A804" s="152"/>
      <c r="B804" s="155"/>
      <c r="C804" s="192"/>
      <c r="D804" s="160"/>
      <c r="E804" s="160"/>
      <c r="F804" s="153"/>
      <c r="G804" s="1"/>
    </row>
    <row r="805" spans="1:816" ht="31.5" hidden="1" x14ac:dyDescent="0.25">
      <c r="A805" s="152"/>
      <c r="B805" s="40" t="s">
        <v>272</v>
      </c>
      <c r="C805" s="159">
        <f>C806+C807</f>
        <v>0</v>
      </c>
      <c r="D805" s="159">
        <f t="shared" ref="D805:E805" si="198">D806+D807</f>
        <v>0</v>
      </c>
      <c r="E805" s="159">
        <f t="shared" si="198"/>
        <v>0</v>
      </c>
      <c r="F805" s="153"/>
      <c r="G805" s="1"/>
    </row>
    <row r="806" spans="1:816" hidden="1" x14ac:dyDescent="0.25">
      <c r="A806" s="152"/>
      <c r="B806" s="40"/>
      <c r="C806" s="192"/>
      <c r="D806" s="160"/>
      <c r="E806" s="160"/>
      <c r="F806" s="28"/>
      <c r="G806" s="1"/>
    </row>
    <row r="807" spans="1:816" hidden="1" x14ac:dyDescent="0.25">
      <c r="A807" s="152"/>
      <c r="B807" s="155"/>
      <c r="C807" s="192"/>
      <c r="D807" s="160"/>
      <c r="E807" s="160"/>
      <c r="F807" s="153"/>
      <c r="G807" s="1"/>
    </row>
    <row r="808" spans="1:816" ht="49.5" customHeight="1" x14ac:dyDescent="0.25">
      <c r="A808" s="152" t="s">
        <v>234</v>
      </c>
      <c r="B808" s="86" t="s">
        <v>235</v>
      </c>
      <c r="C808" s="12">
        <f>C809+C823+C821</f>
        <v>-65169400</v>
      </c>
      <c r="D808" s="12">
        <f t="shared" ref="D808:E808" si="199">D809+D823+D821</f>
        <v>0</v>
      </c>
      <c r="E808" s="12">
        <f t="shared" si="199"/>
        <v>2470071</v>
      </c>
      <c r="F808" s="153"/>
      <c r="G808" s="1"/>
    </row>
    <row r="809" spans="1:816" ht="38.25" customHeight="1" x14ac:dyDescent="0.25">
      <c r="A809" s="152"/>
      <c r="B809" s="126" t="s">
        <v>262</v>
      </c>
      <c r="C809" s="159">
        <f>SUM(C810:C820)</f>
        <v>-7930200</v>
      </c>
      <c r="D809" s="159">
        <f t="shared" ref="D809:E809" si="200">SUM(D810:D820)</f>
        <v>0</v>
      </c>
      <c r="E809" s="159">
        <f t="shared" si="200"/>
        <v>80104</v>
      </c>
      <c r="F809" s="153"/>
      <c r="G809" s="1"/>
    </row>
    <row r="810" spans="1:816" s="94" customFormat="1" ht="69" customHeight="1" x14ac:dyDescent="0.25">
      <c r="A810" s="67"/>
      <c r="B810" s="131" t="s">
        <v>382</v>
      </c>
      <c r="C810" s="194">
        <v>-7930200</v>
      </c>
      <c r="D810" s="194"/>
      <c r="E810" s="194">
        <v>80104</v>
      </c>
      <c r="F810" s="157" t="s">
        <v>395</v>
      </c>
      <c r="G810" s="1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  <c r="AS810" s="93"/>
      <c r="AT810" s="93"/>
      <c r="AU810" s="93"/>
      <c r="AV810" s="93"/>
      <c r="AW810" s="93"/>
      <c r="AX810" s="93"/>
      <c r="AY810" s="93"/>
      <c r="AZ810" s="93"/>
      <c r="BA810" s="93"/>
      <c r="BB810" s="93"/>
      <c r="BC810" s="93"/>
      <c r="BD810" s="93"/>
      <c r="BE810" s="93"/>
      <c r="BF810" s="93"/>
      <c r="BG810" s="93"/>
      <c r="BH810" s="93"/>
      <c r="BI810" s="93"/>
      <c r="BJ810" s="93"/>
      <c r="BK810" s="93"/>
      <c r="BL810" s="93"/>
      <c r="BM810" s="93"/>
      <c r="BN810" s="93"/>
      <c r="BO810" s="93"/>
      <c r="BP810" s="93"/>
      <c r="BQ810" s="93"/>
      <c r="BR810" s="93"/>
      <c r="BS810" s="93"/>
      <c r="BT810" s="93"/>
      <c r="BU810" s="93"/>
      <c r="BV810" s="93"/>
      <c r="BW810" s="93"/>
      <c r="BX810" s="93"/>
      <c r="BY810" s="93"/>
      <c r="BZ810" s="93"/>
      <c r="CA810" s="93"/>
      <c r="CB810" s="93"/>
      <c r="CC810" s="93"/>
      <c r="CD810" s="93"/>
      <c r="CE810" s="93"/>
      <c r="CF810" s="93"/>
      <c r="CG810" s="93"/>
      <c r="CH810" s="93"/>
      <c r="CI810" s="93"/>
      <c r="CJ810" s="93"/>
      <c r="CK810" s="93"/>
      <c r="CL810" s="93"/>
      <c r="CM810" s="93"/>
      <c r="CN810" s="93"/>
      <c r="CO810" s="93"/>
      <c r="CP810" s="93"/>
      <c r="CQ810" s="93"/>
      <c r="CR810" s="93"/>
      <c r="CS810" s="93"/>
      <c r="CT810" s="93"/>
      <c r="CU810" s="93"/>
      <c r="CV810" s="93"/>
      <c r="CW810" s="93"/>
      <c r="CX810" s="93"/>
      <c r="CY810" s="93"/>
      <c r="CZ810" s="93"/>
      <c r="DA810" s="93"/>
      <c r="DB810" s="93"/>
      <c r="DC810" s="93"/>
      <c r="DD810" s="93"/>
      <c r="DE810" s="93"/>
      <c r="DF810" s="93"/>
      <c r="DG810" s="93"/>
      <c r="DH810" s="93"/>
      <c r="DI810" s="93"/>
      <c r="DJ810" s="93"/>
      <c r="DK810" s="93"/>
      <c r="DL810" s="93"/>
      <c r="DM810" s="93"/>
      <c r="DN810" s="93"/>
      <c r="DO810" s="93"/>
      <c r="DP810" s="93"/>
      <c r="DQ810" s="93"/>
      <c r="DR810" s="93"/>
      <c r="DS810" s="93"/>
      <c r="DT810" s="93"/>
      <c r="DU810" s="93"/>
      <c r="DV810" s="93"/>
      <c r="DW810" s="93"/>
      <c r="DX810" s="93"/>
      <c r="DY810" s="93"/>
      <c r="DZ810" s="93"/>
      <c r="EA810" s="93"/>
      <c r="EB810" s="93"/>
      <c r="EC810" s="93"/>
      <c r="ED810" s="93"/>
      <c r="EE810" s="93"/>
      <c r="EF810" s="93"/>
      <c r="EG810" s="93"/>
      <c r="EH810" s="93"/>
      <c r="EI810" s="93"/>
      <c r="EJ810" s="93"/>
      <c r="EK810" s="93"/>
      <c r="EL810" s="93"/>
      <c r="EM810" s="93"/>
      <c r="EN810" s="93"/>
      <c r="EO810" s="93"/>
      <c r="EP810" s="93"/>
      <c r="EQ810" s="93"/>
      <c r="ER810" s="93"/>
      <c r="ES810" s="93"/>
      <c r="ET810" s="93"/>
      <c r="EU810" s="93"/>
      <c r="EV810" s="93"/>
      <c r="EW810" s="93"/>
      <c r="EX810" s="93"/>
      <c r="EY810" s="93"/>
      <c r="EZ810" s="93"/>
      <c r="FA810" s="93"/>
      <c r="FB810" s="93"/>
      <c r="FC810" s="93"/>
      <c r="FD810" s="93"/>
      <c r="FE810" s="93"/>
      <c r="FF810" s="93"/>
      <c r="FG810" s="93"/>
      <c r="FH810" s="93"/>
      <c r="FI810" s="93"/>
      <c r="FJ810" s="93"/>
      <c r="FK810" s="93"/>
      <c r="FL810" s="93"/>
      <c r="FM810" s="93"/>
      <c r="FN810" s="93"/>
      <c r="FO810" s="93"/>
      <c r="FP810" s="93"/>
      <c r="FQ810" s="93"/>
      <c r="FR810" s="93"/>
      <c r="FS810" s="93"/>
      <c r="FT810" s="93"/>
      <c r="FU810" s="93"/>
      <c r="FV810" s="93"/>
      <c r="FW810" s="93"/>
      <c r="FX810" s="93"/>
      <c r="FY810" s="93"/>
      <c r="FZ810" s="93"/>
      <c r="GA810" s="93"/>
      <c r="GB810" s="93"/>
      <c r="GC810" s="93"/>
      <c r="GD810" s="93"/>
      <c r="GE810" s="93"/>
      <c r="GF810" s="93"/>
      <c r="GG810" s="93"/>
      <c r="GH810" s="93"/>
      <c r="GI810" s="93"/>
      <c r="GJ810" s="93"/>
      <c r="GK810" s="93"/>
      <c r="GL810" s="93"/>
      <c r="GM810" s="93"/>
      <c r="GN810" s="93"/>
      <c r="GO810" s="93"/>
      <c r="GP810" s="93"/>
      <c r="GQ810" s="93"/>
      <c r="GR810" s="93"/>
      <c r="GS810" s="93"/>
      <c r="GT810" s="93"/>
      <c r="GU810" s="93"/>
      <c r="GV810" s="93"/>
      <c r="GW810" s="93"/>
      <c r="GX810" s="93"/>
      <c r="GY810" s="93"/>
      <c r="GZ810" s="93"/>
      <c r="HA810" s="93"/>
      <c r="HB810" s="93"/>
      <c r="HC810" s="93"/>
      <c r="HD810" s="93"/>
      <c r="HE810" s="93"/>
      <c r="HF810" s="93"/>
      <c r="HG810" s="93"/>
      <c r="HH810" s="93"/>
      <c r="HI810" s="93"/>
      <c r="HJ810" s="93"/>
      <c r="HK810" s="93"/>
      <c r="HL810" s="93"/>
      <c r="HM810" s="93"/>
      <c r="HN810" s="93"/>
      <c r="HO810" s="93"/>
      <c r="HP810" s="93"/>
      <c r="HQ810" s="93"/>
      <c r="HR810" s="93"/>
      <c r="HS810" s="93"/>
      <c r="HT810" s="93"/>
      <c r="HU810" s="93"/>
      <c r="HV810" s="93"/>
      <c r="HW810" s="93"/>
      <c r="HX810" s="93"/>
      <c r="HY810" s="93"/>
      <c r="HZ810" s="93"/>
      <c r="IA810" s="93"/>
      <c r="IB810" s="93"/>
      <c r="IC810" s="93"/>
      <c r="ID810" s="93"/>
      <c r="IE810" s="93"/>
      <c r="IF810" s="93"/>
      <c r="IG810" s="93"/>
      <c r="IH810" s="93"/>
      <c r="II810" s="93"/>
      <c r="IJ810" s="93"/>
      <c r="IK810" s="93"/>
      <c r="IL810" s="93"/>
      <c r="IM810" s="93"/>
      <c r="IN810" s="93"/>
      <c r="IO810" s="93"/>
      <c r="IP810" s="93"/>
      <c r="IQ810" s="93"/>
      <c r="IR810" s="93"/>
      <c r="IS810" s="93"/>
      <c r="IT810" s="93"/>
      <c r="IU810" s="93"/>
      <c r="IV810" s="93"/>
      <c r="IW810" s="93"/>
      <c r="IX810" s="93"/>
      <c r="IY810" s="93"/>
      <c r="IZ810" s="93"/>
      <c r="JA810" s="93"/>
      <c r="JB810" s="93"/>
      <c r="JC810" s="93"/>
      <c r="JD810" s="93"/>
      <c r="JE810" s="93"/>
      <c r="JF810" s="93"/>
      <c r="JG810" s="93"/>
      <c r="JH810" s="93"/>
      <c r="JI810" s="93"/>
      <c r="JJ810" s="93"/>
      <c r="JK810" s="93"/>
      <c r="JL810" s="93"/>
      <c r="JM810" s="93"/>
      <c r="JN810" s="93"/>
      <c r="JO810" s="93"/>
      <c r="JP810" s="93"/>
      <c r="JQ810" s="93"/>
      <c r="JR810" s="93"/>
      <c r="JS810" s="93"/>
      <c r="JT810" s="93"/>
      <c r="JU810" s="93"/>
      <c r="JV810" s="93"/>
      <c r="JW810" s="93"/>
      <c r="JX810" s="93"/>
      <c r="JY810" s="93"/>
      <c r="JZ810" s="93"/>
      <c r="KA810" s="93"/>
      <c r="KB810" s="93"/>
      <c r="KC810" s="93"/>
      <c r="KD810" s="93"/>
      <c r="KE810" s="93"/>
      <c r="KF810" s="93"/>
      <c r="KG810" s="93"/>
      <c r="KH810" s="93"/>
      <c r="KI810" s="93"/>
      <c r="KJ810" s="93"/>
      <c r="KK810" s="93"/>
      <c r="KL810" s="93"/>
      <c r="KM810" s="93"/>
      <c r="KN810" s="93"/>
      <c r="KO810" s="93"/>
      <c r="KP810" s="93"/>
      <c r="KQ810" s="93"/>
      <c r="KR810" s="93"/>
      <c r="KS810" s="93"/>
      <c r="KT810" s="93"/>
      <c r="KU810" s="93"/>
      <c r="KV810" s="93"/>
      <c r="KW810" s="93"/>
      <c r="KX810" s="93"/>
      <c r="KY810" s="93"/>
      <c r="KZ810" s="93"/>
      <c r="LA810" s="93"/>
      <c r="LB810" s="93"/>
      <c r="LC810" s="93"/>
      <c r="LD810" s="93"/>
      <c r="LE810" s="93"/>
      <c r="LF810" s="93"/>
      <c r="LG810" s="93"/>
      <c r="LH810" s="93"/>
      <c r="LI810" s="93"/>
      <c r="LJ810" s="93"/>
      <c r="LK810" s="93"/>
      <c r="LL810" s="93"/>
      <c r="LM810" s="93"/>
      <c r="LN810" s="93"/>
      <c r="LO810" s="93"/>
      <c r="LP810" s="93"/>
      <c r="LQ810" s="93"/>
      <c r="LR810" s="93"/>
      <c r="LS810" s="93"/>
      <c r="LT810" s="93"/>
      <c r="LU810" s="93"/>
      <c r="LV810" s="93"/>
      <c r="LW810" s="93"/>
      <c r="LX810" s="93"/>
      <c r="LY810" s="93"/>
      <c r="LZ810" s="93"/>
      <c r="MA810" s="93"/>
      <c r="MB810" s="93"/>
      <c r="MC810" s="93"/>
      <c r="MD810" s="93"/>
      <c r="ME810" s="93"/>
      <c r="MF810" s="93"/>
      <c r="MG810" s="93"/>
      <c r="MH810" s="93"/>
      <c r="MI810" s="93"/>
      <c r="MJ810" s="93"/>
      <c r="MK810" s="93"/>
      <c r="ML810" s="93"/>
      <c r="MM810" s="93"/>
      <c r="MN810" s="93"/>
      <c r="MO810" s="93"/>
      <c r="MP810" s="93"/>
      <c r="MQ810" s="93"/>
      <c r="MR810" s="93"/>
      <c r="MS810" s="93"/>
      <c r="MT810" s="93"/>
      <c r="MU810" s="93"/>
      <c r="MV810" s="93"/>
      <c r="MW810" s="93"/>
      <c r="MX810" s="93"/>
      <c r="MY810" s="93"/>
      <c r="MZ810" s="93"/>
      <c r="NA810" s="93"/>
      <c r="NB810" s="93"/>
      <c r="NC810" s="93"/>
      <c r="ND810" s="93"/>
      <c r="NE810" s="93"/>
      <c r="NF810" s="93"/>
      <c r="NG810" s="93"/>
      <c r="NH810" s="93"/>
      <c r="NI810" s="93"/>
      <c r="NJ810" s="93"/>
      <c r="NK810" s="93"/>
      <c r="NL810" s="93"/>
      <c r="NM810" s="93"/>
      <c r="NN810" s="93"/>
      <c r="NO810" s="93"/>
      <c r="NP810" s="93"/>
      <c r="NQ810" s="93"/>
      <c r="NR810" s="93"/>
      <c r="NS810" s="93"/>
      <c r="NT810" s="93"/>
      <c r="NU810" s="93"/>
      <c r="NV810" s="93"/>
      <c r="NW810" s="93"/>
      <c r="NX810" s="93"/>
      <c r="NY810" s="93"/>
      <c r="NZ810" s="93"/>
      <c r="OA810" s="93"/>
      <c r="OB810" s="93"/>
      <c r="OC810" s="93"/>
      <c r="OD810" s="93"/>
      <c r="OE810" s="93"/>
      <c r="OF810" s="93"/>
      <c r="OG810" s="93"/>
      <c r="OH810" s="93"/>
      <c r="OI810" s="93"/>
      <c r="OJ810" s="93"/>
      <c r="OK810" s="93"/>
      <c r="OL810" s="93"/>
      <c r="OM810" s="93"/>
      <c r="ON810" s="93"/>
      <c r="OO810" s="93"/>
      <c r="OP810" s="93"/>
      <c r="OQ810" s="93"/>
      <c r="OR810" s="93"/>
      <c r="OS810" s="93"/>
      <c r="OT810" s="93"/>
      <c r="OU810" s="93"/>
      <c r="OV810" s="93"/>
      <c r="OW810" s="93"/>
      <c r="OX810" s="93"/>
      <c r="OY810" s="93"/>
      <c r="OZ810" s="93"/>
      <c r="PA810" s="93"/>
      <c r="PB810" s="93"/>
      <c r="PC810" s="93"/>
      <c r="PD810" s="93"/>
      <c r="PE810" s="93"/>
      <c r="PF810" s="93"/>
      <c r="PG810" s="93"/>
      <c r="PH810" s="93"/>
      <c r="PI810" s="93"/>
      <c r="PJ810" s="93"/>
      <c r="PK810" s="93"/>
      <c r="PL810" s="93"/>
      <c r="PM810" s="93"/>
      <c r="PN810" s="93"/>
      <c r="PO810" s="93"/>
      <c r="PP810" s="93"/>
      <c r="PQ810" s="93"/>
      <c r="PR810" s="93"/>
      <c r="PS810" s="93"/>
      <c r="PT810" s="93"/>
      <c r="PU810" s="93"/>
      <c r="PV810" s="93"/>
      <c r="PW810" s="93"/>
      <c r="PX810" s="93"/>
      <c r="PY810" s="93"/>
      <c r="PZ810" s="93"/>
      <c r="QA810" s="93"/>
      <c r="QB810" s="93"/>
      <c r="QC810" s="93"/>
      <c r="QD810" s="93"/>
      <c r="QE810" s="93"/>
      <c r="QF810" s="93"/>
      <c r="QG810" s="93"/>
      <c r="QH810" s="93"/>
      <c r="QI810" s="93"/>
      <c r="QJ810" s="93"/>
      <c r="QK810" s="93"/>
      <c r="QL810" s="93"/>
      <c r="QM810" s="93"/>
      <c r="QN810" s="93"/>
      <c r="QO810" s="93"/>
      <c r="QP810" s="93"/>
      <c r="QQ810" s="93"/>
      <c r="QR810" s="93"/>
      <c r="QS810" s="93"/>
      <c r="QT810" s="93"/>
      <c r="QU810" s="93"/>
      <c r="QV810" s="93"/>
      <c r="QW810" s="93"/>
      <c r="QX810" s="93"/>
      <c r="QY810" s="93"/>
      <c r="QZ810" s="93"/>
      <c r="RA810" s="93"/>
      <c r="RB810" s="93"/>
      <c r="RC810" s="93"/>
      <c r="RD810" s="93"/>
      <c r="RE810" s="93"/>
      <c r="RF810" s="93"/>
      <c r="RG810" s="93"/>
      <c r="RH810" s="93"/>
      <c r="RI810" s="93"/>
      <c r="RJ810" s="93"/>
      <c r="RK810" s="93"/>
      <c r="RL810" s="93"/>
      <c r="RM810" s="93"/>
      <c r="RN810" s="93"/>
      <c r="RO810" s="93"/>
      <c r="RP810" s="93"/>
      <c r="RQ810" s="93"/>
      <c r="RR810" s="93"/>
      <c r="RS810" s="93"/>
      <c r="RT810" s="93"/>
      <c r="RU810" s="93"/>
      <c r="RV810" s="93"/>
      <c r="RW810" s="93"/>
      <c r="RX810" s="93"/>
      <c r="RY810" s="93"/>
      <c r="RZ810" s="93"/>
      <c r="SA810" s="93"/>
      <c r="SB810" s="93"/>
      <c r="SC810" s="93"/>
      <c r="SD810" s="93"/>
      <c r="SE810" s="93"/>
      <c r="SF810" s="93"/>
      <c r="SG810" s="93"/>
      <c r="SH810" s="93"/>
      <c r="SI810" s="93"/>
      <c r="SJ810" s="93"/>
      <c r="SK810" s="93"/>
      <c r="SL810" s="93"/>
      <c r="SM810" s="93"/>
      <c r="SN810" s="93"/>
      <c r="SO810" s="93"/>
      <c r="SP810" s="93"/>
      <c r="SQ810" s="93"/>
      <c r="SR810" s="93"/>
      <c r="SS810" s="93"/>
      <c r="ST810" s="93"/>
      <c r="SU810" s="93"/>
      <c r="SV810" s="93"/>
      <c r="SW810" s="93"/>
      <c r="SX810" s="93"/>
      <c r="SY810" s="93"/>
      <c r="SZ810" s="93"/>
      <c r="TA810" s="93"/>
      <c r="TB810" s="93"/>
      <c r="TC810" s="93"/>
      <c r="TD810" s="93"/>
      <c r="TE810" s="93"/>
      <c r="TF810" s="93"/>
      <c r="TG810" s="93"/>
      <c r="TH810" s="93"/>
      <c r="TI810" s="93"/>
      <c r="TJ810" s="93"/>
      <c r="TK810" s="93"/>
      <c r="TL810" s="93"/>
      <c r="TM810" s="93"/>
      <c r="TN810" s="93"/>
      <c r="TO810" s="93"/>
      <c r="TP810" s="93"/>
      <c r="TQ810" s="93"/>
      <c r="TR810" s="93"/>
      <c r="TS810" s="93"/>
      <c r="TT810" s="93"/>
      <c r="TU810" s="93"/>
      <c r="TV810" s="93"/>
      <c r="TW810" s="93"/>
      <c r="TX810" s="93"/>
      <c r="TY810" s="93"/>
      <c r="TZ810" s="93"/>
      <c r="UA810" s="93"/>
      <c r="UB810" s="93"/>
      <c r="UC810" s="93"/>
      <c r="UD810" s="93"/>
      <c r="UE810" s="93"/>
      <c r="UF810" s="93"/>
      <c r="UG810" s="93"/>
      <c r="UH810" s="93"/>
      <c r="UI810" s="93"/>
      <c r="UJ810" s="93"/>
      <c r="UK810" s="93"/>
      <c r="UL810" s="93"/>
      <c r="UM810" s="93"/>
      <c r="UN810" s="93"/>
      <c r="UO810" s="93"/>
      <c r="UP810" s="93"/>
      <c r="UQ810" s="93"/>
      <c r="UR810" s="93"/>
      <c r="US810" s="93"/>
      <c r="UT810" s="93"/>
      <c r="UU810" s="93"/>
      <c r="UV810" s="93"/>
      <c r="UW810" s="93"/>
      <c r="UX810" s="93"/>
      <c r="UY810" s="93"/>
      <c r="UZ810" s="93"/>
      <c r="VA810" s="93"/>
      <c r="VB810" s="93"/>
      <c r="VC810" s="93"/>
      <c r="VD810" s="93"/>
      <c r="VE810" s="93"/>
      <c r="VF810" s="93"/>
      <c r="VG810" s="93"/>
      <c r="VH810" s="93"/>
      <c r="VI810" s="93"/>
      <c r="VJ810" s="93"/>
      <c r="VK810" s="93"/>
      <c r="VL810" s="93"/>
      <c r="VM810" s="93"/>
      <c r="VN810" s="93"/>
      <c r="VO810" s="93"/>
      <c r="VP810" s="93"/>
      <c r="VQ810" s="93"/>
      <c r="VR810" s="93"/>
      <c r="VS810" s="93"/>
      <c r="VT810" s="93"/>
      <c r="VU810" s="93"/>
      <c r="VV810" s="93"/>
      <c r="VW810" s="93"/>
      <c r="VX810" s="93"/>
      <c r="VY810" s="93"/>
      <c r="VZ810" s="93"/>
      <c r="WA810" s="93"/>
      <c r="WB810" s="93"/>
      <c r="WC810" s="93"/>
      <c r="WD810" s="93"/>
      <c r="WE810" s="93"/>
      <c r="WF810" s="93"/>
      <c r="WG810" s="93"/>
      <c r="WH810" s="93"/>
      <c r="WI810" s="93"/>
      <c r="WJ810" s="93"/>
      <c r="WK810" s="93"/>
      <c r="WL810" s="93"/>
      <c r="WM810" s="93"/>
      <c r="WN810" s="93"/>
      <c r="WO810" s="93"/>
      <c r="WP810" s="93"/>
      <c r="WQ810" s="93"/>
      <c r="WR810" s="93"/>
      <c r="WS810" s="93"/>
      <c r="WT810" s="93"/>
      <c r="WU810" s="93"/>
      <c r="WV810" s="93"/>
      <c r="WW810" s="93"/>
      <c r="WX810" s="93"/>
      <c r="WY810" s="93"/>
      <c r="WZ810" s="93"/>
      <c r="XA810" s="93"/>
      <c r="XB810" s="93"/>
      <c r="XC810" s="93"/>
      <c r="XD810" s="93"/>
      <c r="XE810" s="93"/>
      <c r="XF810" s="93"/>
      <c r="XG810" s="93"/>
      <c r="XH810" s="93"/>
      <c r="XI810" s="93"/>
      <c r="XJ810" s="93"/>
      <c r="XK810" s="93"/>
      <c r="XL810" s="93"/>
      <c r="XM810" s="93"/>
      <c r="XN810" s="93"/>
      <c r="XO810" s="93"/>
      <c r="XP810" s="93"/>
      <c r="XQ810" s="93"/>
      <c r="XR810" s="93"/>
      <c r="XS810" s="93"/>
      <c r="XT810" s="93"/>
      <c r="XU810" s="93"/>
      <c r="XV810" s="93"/>
      <c r="XW810" s="93"/>
      <c r="XX810" s="93"/>
      <c r="XY810" s="93"/>
      <c r="XZ810" s="93"/>
      <c r="YA810" s="93"/>
      <c r="YB810" s="93"/>
      <c r="YC810" s="93"/>
      <c r="YD810" s="93"/>
      <c r="YE810" s="93"/>
      <c r="YF810" s="93"/>
      <c r="YG810" s="93"/>
      <c r="YH810" s="93"/>
      <c r="YI810" s="93"/>
      <c r="YJ810" s="93"/>
      <c r="YK810" s="93"/>
      <c r="YL810" s="93"/>
      <c r="YM810" s="93"/>
      <c r="YN810" s="93"/>
      <c r="YO810" s="93"/>
      <c r="YP810" s="93"/>
      <c r="YQ810" s="93"/>
      <c r="YR810" s="93"/>
      <c r="YS810" s="93"/>
      <c r="YT810" s="93"/>
      <c r="YU810" s="93"/>
      <c r="YV810" s="93"/>
      <c r="YW810" s="93"/>
      <c r="YX810" s="93"/>
      <c r="YY810" s="93"/>
      <c r="YZ810" s="93"/>
      <c r="ZA810" s="93"/>
      <c r="ZB810" s="93"/>
      <c r="ZC810" s="93"/>
      <c r="ZD810" s="93"/>
      <c r="ZE810" s="93"/>
      <c r="ZF810" s="93"/>
      <c r="ZG810" s="93"/>
      <c r="ZH810" s="93"/>
      <c r="ZI810" s="93"/>
      <c r="ZJ810" s="93"/>
      <c r="ZK810" s="93"/>
      <c r="ZL810" s="93"/>
      <c r="ZM810" s="93"/>
      <c r="ZN810" s="93"/>
      <c r="ZO810" s="93"/>
      <c r="ZP810" s="93"/>
      <c r="ZQ810" s="93"/>
      <c r="ZR810" s="93"/>
      <c r="ZS810" s="93"/>
      <c r="ZT810" s="93"/>
      <c r="ZU810" s="93"/>
      <c r="ZV810" s="93"/>
      <c r="ZW810" s="93"/>
      <c r="ZX810" s="93"/>
      <c r="ZY810" s="93"/>
      <c r="ZZ810" s="93"/>
      <c r="AAA810" s="93"/>
      <c r="AAB810" s="93"/>
      <c r="AAC810" s="93"/>
      <c r="AAD810" s="93"/>
      <c r="AAE810" s="93"/>
      <c r="AAF810" s="93"/>
      <c r="AAG810" s="93"/>
      <c r="AAH810" s="93"/>
      <c r="AAI810" s="93"/>
      <c r="AAJ810" s="93"/>
      <c r="AAK810" s="93"/>
      <c r="AAL810" s="93"/>
      <c r="AAM810" s="93"/>
      <c r="AAN810" s="93"/>
      <c r="AAO810" s="93"/>
      <c r="AAP810" s="93"/>
      <c r="AAQ810" s="93"/>
      <c r="AAR810" s="93"/>
      <c r="AAS810" s="93"/>
      <c r="AAT810" s="93"/>
      <c r="AAU810" s="93"/>
      <c r="AAV810" s="93"/>
      <c r="AAW810" s="93"/>
      <c r="AAX810" s="93"/>
      <c r="AAY810" s="93"/>
      <c r="AAZ810" s="93"/>
      <c r="ABA810" s="93"/>
      <c r="ABB810" s="93"/>
      <c r="ABC810" s="93"/>
      <c r="ABD810" s="93"/>
      <c r="ABE810" s="93"/>
      <c r="ABF810" s="93"/>
      <c r="ABG810" s="93"/>
      <c r="ABH810" s="93"/>
      <c r="ABI810" s="93"/>
      <c r="ABJ810" s="93"/>
      <c r="ABK810" s="93"/>
      <c r="ABL810" s="93"/>
      <c r="ABM810" s="93"/>
      <c r="ABN810" s="93"/>
      <c r="ABO810" s="93"/>
      <c r="ABP810" s="93"/>
      <c r="ABQ810" s="93"/>
      <c r="ABR810" s="93"/>
      <c r="ABS810" s="93"/>
      <c r="ABT810" s="93"/>
      <c r="ABU810" s="93"/>
      <c r="ABV810" s="93"/>
      <c r="ABW810" s="93"/>
      <c r="ABX810" s="93"/>
      <c r="ABY810" s="93"/>
      <c r="ABZ810" s="93"/>
      <c r="ACA810" s="93"/>
      <c r="ACB810" s="93"/>
      <c r="ACC810" s="93"/>
      <c r="ACD810" s="93"/>
      <c r="ACE810" s="93"/>
      <c r="ACF810" s="93"/>
      <c r="ACG810" s="93"/>
      <c r="ACH810" s="93"/>
      <c r="ACI810" s="93"/>
      <c r="ACJ810" s="93"/>
      <c r="ACK810" s="93"/>
      <c r="ACL810" s="93"/>
      <c r="ACM810" s="93"/>
      <c r="ACN810" s="93"/>
      <c r="ACO810" s="93"/>
      <c r="ACP810" s="93"/>
      <c r="ACQ810" s="93"/>
      <c r="ACR810" s="93"/>
      <c r="ACS810" s="93"/>
      <c r="ACT810" s="93"/>
      <c r="ACU810" s="93"/>
      <c r="ACV810" s="93"/>
      <c r="ACW810" s="93"/>
      <c r="ACX810" s="93"/>
      <c r="ACY810" s="93"/>
      <c r="ACZ810" s="93"/>
      <c r="ADA810" s="93"/>
      <c r="ADB810" s="93"/>
      <c r="ADC810" s="93"/>
      <c r="ADD810" s="93"/>
      <c r="ADE810" s="93"/>
      <c r="ADF810" s="93"/>
      <c r="ADG810" s="93"/>
      <c r="ADH810" s="93"/>
      <c r="ADI810" s="93"/>
      <c r="ADJ810" s="93"/>
      <c r="ADK810" s="93"/>
      <c r="ADL810" s="93"/>
      <c r="ADM810" s="93"/>
      <c r="ADN810" s="93"/>
      <c r="ADO810" s="93"/>
      <c r="ADP810" s="93"/>
      <c r="ADQ810" s="93"/>
      <c r="ADR810" s="93"/>
      <c r="ADS810" s="93"/>
      <c r="ADT810" s="93"/>
      <c r="ADU810" s="93"/>
      <c r="ADV810" s="93"/>
      <c r="ADW810" s="93"/>
      <c r="ADX810" s="93"/>
      <c r="ADY810" s="93"/>
      <c r="ADZ810" s="93"/>
      <c r="AEA810" s="93"/>
      <c r="AEB810" s="93"/>
      <c r="AEC810" s="93"/>
      <c r="AED810" s="93"/>
      <c r="AEE810" s="93"/>
      <c r="AEF810" s="93"/>
      <c r="AEG810" s="93"/>
      <c r="AEH810" s="93"/>
      <c r="AEI810" s="93"/>
      <c r="AEJ810" s="93"/>
    </row>
    <row r="811" spans="1:816" s="94" customFormat="1" hidden="1" x14ac:dyDescent="0.25">
      <c r="A811" s="67"/>
      <c r="B811" s="121"/>
      <c r="C811" s="12"/>
      <c r="D811" s="160"/>
      <c r="E811" s="160"/>
      <c r="F811" s="84"/>
      <c r="G811" s="1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  <c r="AR811" s="93"/>
      <c r="AS811" s="93"/>
      <c r="AT811" s="93"/>
      <c r="AU811" s="93"/>
      <c r="AV811" s="93"/>
      <c r="AW811" s="93"/>
      <c r="AX811" s="93"/>
      <c r="AY811" s="93"/>
      <c r="AZ811" s="93"/>
      <c r="BA811" s="93"/>
      <c r="BB811" s="93"/>
      <c r="BC811" s="93"/>
      <c r="BD811" s="93"/>
      <c r="BE811" s="93"/>
      <c r="BF811" s="93"/>
      <c r="BG811" s="93"/>
      <c r="BH811" s="93"/>
      <c r="BI811" s="93"/>
      <c r="BJ811" s="93"/>
      <c r="BK811" s="93"/>
      <c r="BL811" s="93"/>
      <c r="BM811" s="93"/>
      <c r="BN811" s="93"/>
      <c r="BO811" s="93"/>
      <c r="BP811" s="93"/>
      <c r="BQ811" s="93"/>
      <c r="BR811" s="93"/>
      <c r="BS811" s="93"/>
      <c r="BT811" s="93"/>
      <c r="BU811" s="93"/>
      <c r="BV811" s="93"/>
      <c r="BW811" s="93"/>
      <c r="BX811" s="93"/>
      <c r="BY811" s="93"/>
      <c r="BZ811" s="93"/>
      <c r="CA811" s="93"/>
      <c r="CB811" s="93"/>
      <c r="CC811" s="93"/>
      <c r="CD811" s="93"/>
      <c r="CE811" s="93"/>
      <c r="CF811" s="93"/>
      <c r="CG811" s="93"/>
      <c r="CH811" s="93"/>
      <c r="CI811" s="93"/>
      <c r="CJ811" s="93"/>
      <c r="CK811" s="93"/>
      <c r="CL811" s="93"/>
      <c r="CM811" s="93"/>
      <c r="CN811" s="93"/>
      <c r="CO811" s="93"/>
      <c r="CP811" s="93"/>
      <c r="CQ811" s="93"/>
      <c r="CR811" s="93"/>
      <c r="CS811" s="93"/>
      <c r="CT811" s="93"/>
      <c r="CU811" s="93"/>
      <c r="CV811" s="93"/>
      <c r="CW811" s="93"/>
      <c r="CX811" s="93"/>
      <c r="CY811" s="93"/>
      <c r="CZ811" s="93"/>
      <c r="DA811" s="93"/>
      <c r="DB811" s="93"/>
      <c r="DC811" s="93"/>
      <c r="DD811" s="93"/>
      <c r="DE811" s="93"/>
      <c r="DF811" s="93"/>
      <c r="DG811" s="93"/>
      <c r="DH811" s="93"/>
      <c r="DI811" s="93"/>
      <c r="DJ811" s="93"/>
      <c r="DK811" s="93"/>
      <c r="DL811" s="93"/>
      <c r="DM811" s="93"/>
      <c r="DN811" s="93"/>
      <c r="DO811" s="93"/>
      <c r="DP811" s="93"/>
      <c r="DQ811" s="93"/>
      <c r="DR811" s="93"/>
      <c r="DS811" s="93"/>
      <c r="DT811" s="93"/>
      <c r="DU811" s="93"/>
      <c r="DV811" s="93"/>
      <c r="DW811" s="93"/>
      <c r="DX811" s="93"/>
      <c r="DY811" s="93"/>
      <c r="DZ811" s="93"/>
      <c r="EA811" s="93"/>
      <c r="EB811" s="93"/>
      <c r="EC811" s="93"/>
      <c r="ED811" s="93"/>
      <c r="EE811" s="93"/>
      <c r="EF811" s="93"/>
      <c r="EG811" s="93"/>
      <c r="EH811" s="93"/>
      <c r="EI811" s="93"/>
      <c r="EJ811" s="93"/>
      <c r="EK811" s="93"/>
      <c r="EL811" s="93"/>
      <c r="EM811" s="93"/>
      <c r="EN811" s="93"/>
      <c r="EO811" s="93"/>
      <c r="EP811" s="93"/>
      <c r="EQ811" s="93"/>
      <c r="ER811" s="93"/>
      <c r="ES811" s="93"/>
      <c r="ET811" s="93"/>
      <c r="EU811" s="93"/>
      <c r="EV811" s="93"/>
      <c r="EW811" s="93"/>
      <c r="EX811" s="93"/>
      <c r="EY811" s="93"/>
      <c r="EZ811" s="93"/>
      <c r="FA811" s="93"/>
      <c r="FB811" s="93"/>
      <c r="FC811" s="93"/>
      <c r="FD811" s="93"/>
      <c r="FE811" s="93"/>
      <c r="FF811" s="93"/>
      <c r="FG811" s="93"/>
      <c r="FH811" s="93"/>
      <c r="FI811" s="93"/>
      <c r="FJ811" s="93"/>
      <c r="FK811" s="93"/>
      <c r="FL811" s="93"/>
      <c r="FM811" s="93"/>
      <c r="FN811" s="93"/>
      <c r="FO811" s="93"/>
      <c r="FP811" s="93"/>
      <c r="FQ811" s="93"/>
      <c r="FR811" s="93"/>
      <c r="FS811" s="93"/>
      <c r="FT811" s="93"/>
      <c r="FU811" s="93"/>
      <c r="FV811" s="93"/>
      <c r="FW811" s="93"/>
      <c r="FX811" s="93"/>
      <c r="FY811" s="93"/>
      <c r="FZ811" s="93"/>
      <c r="GA811" s="93"/>
      <c r="GB811" s="93"/>
      <c r="GC811" s="93"/>
      <c r="GD811" s="93"/>
      <c r="GE811" s="93"/>
      <c r="GF811" s="93"/>
      <c r="GG811" s="93"/>
      <c r="GH811" s="93"/>
      <c r="GI811" s="93"/>
      <c r="GJ811" s="93"/>
      <c r="GK811" s="93"/>
      <c r="GL811" s="93"/>
      <c r="GM811" s="93"/>
      <c r="GN811" s="93"/>
      <c r="GO811" s="93"/>
      <c r="GP811" s="93"/>
      <c r="GQ811" s="93"/>
      <c r="GR811" s="93"/>
      <c r="GS811" s="93"/>
      <c r="GT811" s="93"/>
      <c r="GU811" s="93"/>
      <c r="GV811" s="93"/>
      <c r="GW811" s="93"/>
      <c r="GX811" s="93"/>
      <c r="GY811" s="93"/>
      <c r="GZ811" s="93"/>
      <c r="HA811" s="93"/>
      <c r="HB811" s="93"/>
      <c r="HC811" s="93"/>
      <c r="HD811" s="93"/>
      <c r="HE811" s="93"/>
      <c r="HF811" s="93"/>
      <c r="HG811" s="93"/>
      <c r="HH811" s="93"/>
      <c r="HI811" s="93"/>
      <c r="HJ811" s="93"/>
      <c r="HK811" s="93"/>
      <c r="HL811" s="93"/>
      <c r="HM811" s="93"/>
      <c r="HN811" s="93"/>
      <c r="HO811" s="93"/>
      <c r="HP811" s="93"/>
      <c r="HQ811" s="93"/>
      <c r="HR811" s="93"/>
      <c r="HS811" s="93"/>
      <c r="HT811" s="93"/>
      <c r="HU811" s="93"/>
      <c r="HV811" s="93"/>
      <c r="HW811" s="93"/>
      <c r="HX811" s="93"/>
      <c r="HY811" s="93"/>
      <c r="HZ811" s="93"/>
      <c r="IA811" s="93"/>
      <c r="IB811" s="93"/>
      <c r="IC811" s="93"/>
      <c r="ID811" s="93"/>
      <c r="IE811" s="93"/>
      <c r="IF811" s="93"/>
      <c r="IG811" s="93"/>
      <c r="IH811" s="93"/>
      <c r="II811" s="93"/>
      <c r="IJ811" s="93"/>
      <c r="IK811" s="93"/>
      <c r="IL811" s="93"/>
      <c r="IM811" s="93"/>
      <c r="IN811" s="93"/>
      <c r="IO811" s="93"/>
      <c r="IP811" s="93"/>
      <c r="IQ811" s="93"/>
      <c r="IR811" s="93"/>
      <c r="IS811" s="93"/>
      <c r="IT811" s="93"/>
      <c r="IU811" s="93"/>
      <c r="IV811" s="93"/>
      <c r="IW811" s="93"/>
      <c r="IX811" s="93"/>
      <c r="IY811" s="93"/>
      <c r="IZ811" s="93"/>
      <c r="JA811" s="93"/>
      <c r="JB811" s="93"/>
      <c r="JC811" s="93"/>
      <c r="JD811" s="93"/>
      <c r="JE811" s="93"/>
      <c r="JF811" s="93"/>
      <c r="JG811" s="93"/>
      <c r="JH811" s="93"/>
      <c r="JI811" s="93"/>
      <c r="JJ811" s="93"/>
      <c r="JK811" s="93"/>
      <c r="JL811" s="93"/>
      <c r="JM811" s="93"/>
      <c r="JN811" s="93"/>
      <c r="JO811" s="93"/>
      <c r="JP811" s="93"/>
      <c r="JQ811" s="93"/>
      <c r="JR811" s="93"/>
      <c r="JS811" s="93"/>
      <c r="JT811" s="93"/>
      <c r="JU811" s="93"/>
      <c r="JV811" s="93"/>
      <c r="JW811" s="93"/>
      <c r="JX811" s="93"/>
      <c r="JY811" s="93"/>
      <c r="JZ811" s="93"/>
      <c r="KA811" s="93"/>
      <c r="KB811" s="93"/>
      <c r="KC811" s="93"/>
      <c r="KD811" s="93"/>
      <c r="KE811" s="93"/>
      <c r="KF811" s="93"/>
      <c r="KG811" s="93"/>
      <c r="KH811" s="93"/>
      <c r="KI811" s="93"/>
      <c r="KJ811" s="93"/>
      <c r="KK811" s="93"/>
      <c r="KL811" s="93"/>
      <c r="KM811" s="93"/>
      <c r="KN811" s="93"/>
      <c r="KO811" s="93"/>
      <c r="KP811" s="93"/>
      <c r="KQ811" s="93"/>
      <c r="KR811" s="93"/>
      <c r="KS811" s="93"/>
      <c r="KT811" s="93"/>
      <c r="KU811" s="93"/>
      <c r="KV811" s="93"/>
      <c r="KW811" s="93"/>
      <c r="KX811" s="93"/>
      <c r="KY811" s="93"/>
      <c r="KZ811" s="93"/>
      <c r="LA811" s="93"/>
      <c r="LB811" s="93"/>
      <c r="LC811" s="93"/>
      <c r="LD811" s="93"/>
      <c r="LE811" s="93"/>
      <c r="LF811" s="93"/>
      <c r="LG811" s="93"/>
      <c r="LH811" s="93"/>
      <c r="LI811" s="93"/>
      <c r="LJ811" s="93"/>
      <c r="LK811" s="93"/>
      <c r="LL811" s="93"/>
      <c r="LM811" s="93"/>
      <c r="LN811" s="93"/>
      <c r="LO811" s="93"/>
      <c r="LP811" s="93"/>
      <c r="LQ811" s="93"/>
      <c r="LR811" s="93"/>
      <c r="LS811" s="93"/>
      <c r="LT811" s="93"/>
      <c r="LU811" s="93"/>
      <c r="LV811" s="93"/>
      <c r="LW811" s="93"/>
      <c r="LX811" s="93"/>
      <c r="LY811" s="93"/>
      <c r="LZ811" s="93"/>
      <c r="MA811" s="93"/>
      <c r="MB811" s="93"/>
      <c r="MC811" s="93"/>
      <c r="MD811" s="93"/>
      <c r="ME811" s="93"/>
      <c r="MF811" s="93"/>
      <c r="MG811" s="93"/>
      <c r="MH811" s="93"/>
      <c r="MI811" s="93"/>
      <c r="MJ811" s="93"/>
      <c r="MK811" s="93"/>
      <c r="ML811" s="93"/>
      <c r="MM811" s="93"/>
      <c r="MN811" s="93"/>
      <c r="MO811" s="93"/>
      <c r="MP811" s="93"/>
      <c r="MQ811" s="93"/>
      <c r="MR811" s="93"/>
      <c r="MS811" s="93"/>
      <c r="MT811" s="93"/>
      <c r="MU811" s="93"/>
      <c r="MV811" s="93"/>
      <c r="MW811" s="93"/>
      <c r="MX811" s="93"/>
      <c r="MY811" s="93"/>
      <c r="MZ811" s="93"/>
      <c r="NA811" s="93"/>
      <c r="NB811" s="93"/>
      <c r="NC811" s="93"/>
      <c r="ND811" s="93"/>
      <c r="NE811" s="93"/>
      <c r="NF811" s="93"/>
      <c r="NG811" s="93"/>
      <c r="NH811" s="93"/>
      <c r="NI811" s="93"/>
      <c r="NJ811" s="93"/>
      <c r="NK811" s="93"/>
      <c r="NL811" s="93"/>
      <c r="NM811" s="93"/>
      <c r="NN811" s="93"/>
      <c r="NO811" s="93"/>
      <c r="NP811" s="93"/>
      <c r="NQ811" s="93"/>
      <c r="NR811" s="93"/>
      <c r="NS811" s="93"/>
      <c r="NT811" s="93"/>
      <c r="NU811" s="93"/>
      <c r="NV811" s="93"/>
      <c r="NW811" s="93"/>
      <c r="NX811" s="93"/>
      <c r="NY811" s="93"/>
      <c r="NZ811" s="93"/>
      <c r="OA811" s="93"/>
      <c r="OB811" s="93"/>
      <c r="OC811" s="93"/>
      <c r="OD811" s="93"/>
      <c r="OE811" s="93"/>
      <c r="OF811" s="93"/>
      <c r="OG811" s="93"/>
      <c r="OH811" s="93"/>
      <c r="OI811" s="93"/>
      <c r="OJ811" s="93"/>
      <c r="OK811" s="93"/>
      <c r="OL811" s="93"/>
      <c r="OM811" s="93"/>
      <c r="ON811" s="93"/>
      <c r="OO811" s="93"/>
      <c r="OP811" s="93"/>
      <c r="OQ811" s="93"/>
      <c r="OR811" s="93"/>
      <c r="OS811" s="93"/>
      <c r="OT811" s="93"/>
      <c r="OU811" s="93"/>
      <c r="OV811" s="93"/>
      <c r="OW811" s="93"/>
      <c r="OX811" s="93"/>
      <c r="OY811" s="93"/>
      <c r="OZ811" s="93"/>
      <c r="PA811" s="93"/>
      <c r="PB811" s="93"/>
      <c r="PC811" s="93"/>
      <c r="PD811" s="93"/>
      <c r="PE811" s="93"/>
      <c r="PF811" s="93"/>
      <c r="PG811" s="93"/>
      <c r="PH811" s="93"/>
      <c r="PI811" s="93"/>
      <c r="PJ811" s="93"/>
      <c r="PK811" s="93"/>
      <c r="PL811" s="93"/>
      <c r="PM811" s="93"/>
      <c r="PN811" s="93"/>
      <c r="PO811" s="93"/>
      <c r="PP811" s="93"/>
      <c r="PQ811" s="93"/>
      <c r="PR811" s="93"/>
      <c r="PS811" s="93"/>
      <c r="PT811" s="93"/>
      <c r="PU811" s="93"/>
      <c r="PV811" s="93"/>
      <c r="PW811" s="93"/>
      <c r="PX811" s="93"/>
      <c r="PY811" s="93"/>
      <c r="PZ811" s="93"/>
      <c r="QA811" s="93"/>
      <c r="QB811" s="93"/>
      <c r="QC811" s="93"/>
      <c r="QD811" s="93"/>
      <c r="QE811" s="93"/>
      <c r="QF811" s="93"/>
      <c r="QG811" s="93"/>
      <c r="QH811" s="93"/>
      <c r="QI811" s="93"/>
      <c r="QJ811" s="93"/>
      <c r="QK811" s="93"/>
      <c r="QL811" s="93"/>
      <c r="QM811" s="93"/>
      <c r="QN811" s="93"/>
      <c r="QO811" s="93"/>
      <c r="QP811" s="93"/>
      <c r="QQ811" s="93"/>
      <c r="QR811" s="93"/>
      <c r="QS811" s="93"/>
      <c r="QT811" s="93"/>
      <c r="QU811" s="93"/>
      <c r="QV811" s="93"/>
      <c r="QW811" s="93"/>
      <c r="QX811" s="93"/>
      <c r="QY811" s="93"/>
      <c r="QZ811" s="93"/>
      <c r="RA811" s="93"/>
      <c r="RB811" s="93"/>
      <c r="RC811" s="93"/>
      <c r="RD811" s="93"/>
      <c r="RE811" s="93"/>
      <c r="RF811" s="93"/>
      <c r="RG811" s="93"/>
      <c r="RH811" s="93"/>
      <c r="RI811" s="93"/>
      <c r="RJ811" s="93"/>
      <c r="RK811" s="93"/>
      <c r="RL811" s="93"/>
      <c r="RM811" s="93"/>
      <c r="RN811" s="93"/>
      <c r="RO811" s="93"/>
      <c r="RP811" s="93"/>
      <c r="RQ811" s="93"/>
      <c r="RR811" s="93"/>
      <c r="RS811" s="93"/>
      <c r="RT811" s="93"/>
      <c r="RU811" s="93"/>
      <c r="RV811" s="93"/>
      <c r="RW811" s="93"/>
      <c r="RX811" s="93"/>
      <c r="RY811" s="93"/>
      <c r="RZ811" s="93"/>
      <c r="SA811" s="93"/>
      <c r="SB811" s="93"/>
      <c r="SC811" s="93"/>
      <c r="SD811" s="93"/>
      <c r="SE811" s="93"/>
      <c r="SF811" s="93"/>
      <c r="SG811" s="93"/>
      <c r="SH811" s="93"/>
      <c r="SI811" s="93"/>
      <c r="SJ811" s="93"/>
      <c r="SK811" s="93"/>
      <c r="SL811" s="93"/>
      <c r="SM811" s="93"/>
      <c r="SN811" s="93"/>
      <c r="SO811" s="93"/>
      <c r="SP811" s="93"/>
      <c r="SQ811" s="93"/>
      <c r="SR811" s="93"/>
      <c r="SS811" s="93"/>
      <c r="ST811" s="93"/>
      <c r="SU811" s="93"/>
      <c r="SV811" s="93"/>
      <c r="SW811" s="93"/>
      <c r="SX811" s="93"/>
      <c r="SY811" s="93"/>
      <c r="SZ811" s="93"/>
      <c r="TA811" s="93"/>
      <c r="TB811" s="93"/>
      <c r="TC811" s="93"/>
      <c r="TD811" s="93"/>
      <c r="TE811" s="93"/>
      <c r="TF811" s="93"/>
      <c r="TG811" s="93"/>
      <c r="TH811" s="93"/>
      <c r="TI811" s="93"/>
      <c r="TJ811" s="93"/>
      <c r="TK811" s="93"/>
      <c r="TL811" s="93"/>
      <c r="TM811" s="93"/>
      <c r="TN811" s="93"/>
      <c r="TO811" s="93"/>
      <c r="TP811" s="93"/>
      <c r="TQ811" s="93"/>
      <c r="TR811" s="93"/>
      <c r="TS811" s="93"/>
      <c r="TT811" s="93"/>
      <c r="TU811" s="93"/>
      <c r="TV811" s="93"/>
      <c r="TW811" s="93"/>
      <c r="TX811" s="93"/>
      <c r="TY811" s="93"/>
      <c r="TZ811" s="93"/>
      <c r="UA811" s="93"/>
      <c r="UB811" s="93"/>
      <c r="UC811" s="93"/>
      <c r="UD811" s="93"/>
      <c r="UE811" s="93"/>
      <c r="UF811" s="93"/>
      <c r="UG811" s="93"/>
      <c r="UH811" s="93"/>
      <c r="UI811" s="93"/>
      <c r="UJ811" s="93"/>
      <c r="UK811" s="93"/>
      <c r="UL811" s="93"/>
      <c r="UM811" s="93"/>
      <c r="UN811" s="93"/>
      <c r="UO811" s="93"/>
      <c r="UP811" s="93"/>
      <c r="UQ811" s="93"/>
      <c r="UR811" s="93"/>
      <c r="US811" s="93"/>
      <c r="UT811" s="93"/>
      <c r="UU811" s="93"/>
      <c r="UV811" s="93"/>
      <c r="UW811" s="93"/>
      <c r="UX811" s="93"/>
      <c r="UY811" s="93"/>
      <c r="UZ811" s="93"/>
      <c r="VA811" s="93"/>
      <c r="VB811" s="93"/>
      <c r="VC811" s="93"/>
      <c r="VD811" s="93"/>
      <c r="VE811" s="93"/>
      <c r="VF811" s="93"/>
      <c r="VG811" s="93"/>
      <c r="VH811" s="93"/>
      <c r="VI811" s="93"/>
      <c r="VJ811" s="93"/>
      <c r="VK811" s="93"/>
      <c r="VL811" s="93"/>
      <c r="VM811" s="93"/>
      <c r="VN811" s="93"/>
      <c r="VO811" s="93"/>
      <c r="VP811" s="93"/>
      <c r="VQ811" s="93"/>
      <c r="VR811" s="93"/>
      <c r="VS811" s="93"/>
      <c r="VT811" s="93"/>
      <c r="VU811" s="93"/>
      <c r="VV811" s="93"/>
      <c r="VW811" s="93"/>
      <c r="VX811" s="93"/>
      <c r="VY811" s="93"/>
      <c r="VZ811" s="93"/>
      <c r="WA811" s="93"/>
      <c r="WB811" s="93"/>
      <c r="WC811" s="93"/>
      <c r="WD811" s="93"/>
      <c r="WE811" s="93"/>
      <c r="WF811" s="93"/>
      <c r="WG811" s="93"/>
      <c r="WH811" s="93"/>
      <c r="WI811" s="93"/>
      <c r="WJ811" s="93"/>
      <c r="WK811" s="93"/>
      <c r="WL811" s="93"/>
      <c r="WM811" s="93"/>
      <c r="WN811" s="93"/>
      <c r="WO811" s="93"/>
      <c r="WP811" s="93"/>
      <c r="WQ811" s="93"/>
      <c r="WR811" s="93"/>
      <c r="WS811" s="93"/>
      <c r="WT811" s="93"/>
      <c r="WU811" s="93"/>
      <c r="WV811" s="93"/>
      <c r="WW811" s="93"/>
      <c r="WX811" s="93"/>
      <c r="WY811" s="93"/>
      <c r="WZ811" s="93"/>
      <c r="XA811" s="93"/>
      <c r="XB811" s="93"/>
      <c r="XC811" s="93"/>
      <c r="XD811" s="93"/>
      <c r="XE811" s="93"/>
      <c r="XF811" s="93"/>
      <c r="XG811" s="93"/>
      <c r="XH811" s="93"/>
      <c r="XI811" s="93"/>
      <c r="XJ811" s="93"/>
      <c r="XK811" s="93"/>
      <c r="XL811" s="93"/>
      <c r="XM811" s="93"/>
      <c r="XN811" s="93"/>
      <c r="XO811" s="93"/>
      <c r="XP811" s="93"/>
      <c r="XQ811" s="93"/>
      <c r="XR811" s="93"/>
      <c r="XS811" s="93"/>
      <c r="XT811" s="93"/>
      <c r="XU811" s="93"/>
      <c r="XV811" s="93"/>
      <c r="XW811" s="93"/>
      <c r="XX811" s="93"/>
      <c r="XY811" s="93"/>
      <c r="XZ811" s="93"/>
      <c r="YA811" s="93"/>
      <c r="YB811" s="93"/>
      <c r="YC811" s="93"/>
      <c r="YD811" s="93"/>
      <c r="YE811" s="93"/>
      <c r="YF811" s="93"/>
      <c r="YG811" s="93"/>
      <c r="YH811" s="93"/>
      <c r="YI811" s="93"/>
      <c r="YJ811" s="93"/>
      <c r="YK811" s="93"/>
      <c r="YL811" s="93"/>
      <c r="YM811" s="93"/>
      <c r="YN811" s="93"/>
      <c r="YO811" s="93"/>
      <c r="YP811" s="93"/>
      <c r="YQ811" s="93"/>
      <c r="YR811" s="93"/>
      <c r="YS811" s="93"/>
      <c r="YT811" s="93"/>
      <c r="YU811" s="93"/>
      <c r="YV811" s="93"/>
      <c r="YW811" s="93"/>
      <c r="YX811" s="93"/>
      <c r="YY811" s="93"/>
      <c r="YZ811" s="93"/>
      <c r="ZA811" s="93"/>
      <c r="ZB811" s="93"/>
      <c r="ZC811" s="93"/>
      <c r="ZD811" s="93"/>
      <c r="ZE811" s="93"/>
      <c r="ZF811" s="93"/>
      <c r="ZG811" s="93"/>
      <c r="ZH811" s="93"/>
      <c r="ZI811" s="93"/>
      <c r="ZJ811" s="93"/>
      <c r="ZK811" s="93"/>
      <c r="ZL811" s="93"/>
      <c r="ZM811" s="93"/>
      <c r="ZN811" s="93"/>
      <c r="ZO811" s="93"/>
      <c r="ZP811" s="93"/>
      <c r="ZQ811" s="93"/>
      <c r="ZR811" s="93"/>
      <c r="ZS811" s="93"/>
      <c r="ZT811" s="93"/>
      <c r="ZU811" s="93"/>
      <c r="ZV811" s="93"/>
      <c r="ZW811" s="93"/>
      <c r="ZX811" s="93"/>
      <c r="ZY811" s="93"/>
      <c r="ZZ811" s="93"/>
      <c r="AAA811" s="93"/>
      <c r="AAB811" s="93"/>
      <c r="AAC811" s="93"/>
      <c r="AAD811" s="93"/>
      <c r="AAE811" s="93"/>
      <c r="AAF811" s="93"/>
      <c r="AAG811" s="93"/>
      <c r="AAH811" s="93"/>
      <c r="AAI811" s="93"/>
      <c r="AAJ811" s="93"/>
      <c r="AAK811" s="93"/>
      <c r="AAL811" s="93"/>
      <c r="AAM811" s="93"/>
      <c r="AAN811" s="93"/>
      <c r="AAO811" s="93"/>
      <c r="AAP811" s="93"/>
      <c r="AAQ811" s="93"/>
      <c r="AAR811" s="93"/>
      <c r="AAS811" s="93"/>
      <c r="AAT811" s="93"/>
      <c r="AAU811" s="93"/>
      <c r="AAV811" s="93"/>
      <c r="AAW811" s="93"/>
      <c r="AAX811" s="93"/>
      <c r="AAY811" s="93"/>
      <c r="AAZ811" s="93"/>
      <c r="ABA811" s="93"/>
      <c r="ABB811" s="93"/>
      <c r="ABC811" s="93"/>
      <c r="ABD811" s="93"/>
      <c r="ABE811" s="93"/>
      <c r="ABF811" s="93"/>
      <c r="ABG811" s="93"/>
      <c r="ABH811" s="93"/>
      <c r="ABI811" s="93"/>
      <c r="ABJ811" s="93"/>
      <c r="ABK811" s="93"/>
      <c r="ABL811" s="93"/>
      <c r="ABM811" s="93"/>
      <c r="ABN811" s="93"/>
      <c r="ABO811" s="93"/>
      <c r="ABP811" s="93"/>
      <c r="ABQ811" s="93"/>
      <c r="ABR811" s="93"/>
      <c r="ABS811" s="93"/>
      <c r="ABT811" s="93"/>
      <c r="ABU811" s="93"/>
      <c r="ABV811" s="93"/>
      <c r="ABW811" s="93"/>
      <c r="ABX811" s="93"/>
      <c r="ABY811" s="93"/>
      <c r="ABZ811" s="93"/>
      <c r="ACA811" s="93"/>
      <c r="ACB811" s="93"/>
      <c r="ACC811" s="93"/>
      <c r="ACD811" s="93"/>
      <c r="ACE811" s="93"/>
      <c r="ACF811" s="93"/>
      <c r="ACG811" s="93"/>
      <c r="ACH811" s="93"/>
      <c r="ACI811" s="93"/>
      <c r="ACJ811" s="93"/>
      <c r="ACK811" s="93"/>
      <c r="ACL811" s="93"/>
      <c r="ACM811" s="93"/>
      <c r="ACN811" s="93"/>
      <c r="ACO811" s="93"/>
      <c r="ACP811" s="93"/>
      <c r="ACQ811" s="93"/>
      <c r="ACR811" s="93"/>
      <c r="ACS811" s="93"/>
      <c r="ACT811" s="93"/>
      <c r="ACU811" s="93"/>
      <c r="ACV811" s="93"/>
      <c r="ACW811" s="93"/>
      <c r="ACX811" s="93"/>
      <c r="ACY811" s="93"/>
      <c r="ACZ811" s="93"/>
      <c r="ADA811" s="93"/>
      <c r="ADB811" s="93"/>
      <c r="ADC811" s="93"/>
      <c r="ADD811" s="93"/>
      <c r="ADE811" s="93"/>
      <c r="ADF811" s="93"/>
      <c r="ADG811" s="93"/>
      <c r="ADH811" s="93"/>
      <c r="ADI811" s="93"/>
      <c r="ADJ811" s="93"/>
      <c r="ADK811" s="93"/>
      <c r="ADL811" s="93"/>
      <c r="ADM811" s="93"/>
      <c r="ADN811" s="93"/>
      <c r="ADO811" s="93"/>
      <c r="ADP811" s="93"/>
      <c r="ADQ811" s="93"/>
      <c r="ADR811" s="93"/>
      <c r="ADS811" s="93"/>
      <c r="ADT811" s="93"/>
      <c r="ADU811" s="93"/>
      <c r="ADV811" s="93"/>
      <c r="ADW811" s="93"/>
      <c r="ADX811" s="93"/>
      <c r="ADY811" s="93"/>
      <c r="ADZ811" s="93"/>
      <c r="AEA811" s="93"/>
      <c r="AEB811" s="93"/>
      <c r="AEC811" s="93"/>
      <c r="AED811" s="93"/>
      <c r="AEE811" s="93"/>
      <c r="AEF811" s="93"/>
      <c r="AEG811" s="93"/>
      <c r="AEH811" s="93"/>
      <c r="AEI811" s="93"/>
      <c r="AEJ811" s="93"/>
    </row>
    <row r="812" spans="1:816" s="94" customFormat="1" hidden="1" x14ac:dyDescent="0.25">
      <c r="A812" s="67"/>
      <c r="B812" s="95"/>
      <c r="C812" s="195"/>
      <c r="D812" s="195"/>
      <c r="E812" s="195"/>
      <c r="F812" s="96"/>
      <c r="G812" s="1"/>
      <c r="H812" s="93"/>
      <c r="I812" s="93"/>
      <c r="J812" s="93"/>
      <c r="K812" s="93"/>
      <c r="L812" s="93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7"/>
      <c r="AV812" s="97"/>
      <c r="AW812" s="97"/>
      <c r="AX812" s="97"/>
      <c r="AY812" s="97"/>
      <c r="AZ812" s="97"/>
      <c r="BA812" s="97"/>
      <c r="BB812" s="97"/>
      <c r="BC812" s="97"/>
      <c r="BD812" s="97"/>
      <c r="BE812" s="97"/>
      <c r="BF812" s="97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7"/>
      <c r="BS812" s="97"/>
      <c r="BT812" s="97"/>
      <c r="BU812" s="97"/>
      <c r="BV812" s="97"/>
      <c r="BW812" s="97"/>
      <c r="BX812" s="97"/>
      <c r="BY812" s="97"/>
      <c r="BZ812" s="97"/>
      <c r="CA812" s="97"/>
      <c r="CB812" s="97"/>
      <c r="CC812" s="97"/>
      <c r="CD812" s="97"/>
      <c r="CE812" s="97"/>
      <c r="CF812" s="97"/>
      <c r="CG812" s="97"/>
      <c r="CH812" s="97"/>
      <c r="CI812" s="97"/>
      <c r="CJ812" s="97"/>
      <c r="CK812" s="97"/>
      <c r="CL812" s="97"/>
      <c r="CM812" s="97"/>
      <c r="CN812" s="97"/>
      <c r="CO812" s="97"/>
      <c r="CP812" s="97"/>
      <c r="CQ812" s="97"/>
      <c r="CR812" s="97"/>
      <c r="CS812" s="97"/>
      <c r="CT812" s="97"/>
      <c r="CU812" s="97"/>
      <c r="CV812" s="97"/>
      <c r="CW812" s="97"/>
      <c r="CX812" s="97"/>
      <c r="CY812" s="97"/>
      <c r="CZ812" s="97"/>
      <c r="DA812" s="97"/>
      <c r="DB812" s="97"/>
      <c r="DC812" s="97"/>
      <c r="DD812" s="97"/>
      <c r="DE812" s="97"/>
      <c r="DF812" s="97"/>
      <c r="DG812" s="97"/>
      <c r="DH812" s="97"/>
      <c r="DI812" s="97"/>
      <c r="DJ812" s="97"/>
      <c r="DK812" s="97"/>
      <c r="DL812" s="97"/>
      <c r="DM812" s="97"/>
      <c r="DN812" s="97"/>
      <c r="DO812" s="97"/>
      <c r="DP812" s="97"/>
      <c r="DQ812" s="97"/>
      <c r="DR812" s="97"/>
      <c r="DS812" s="97"/>
      <c r="DT812" s="97"/>
      <c r="DU812" s="97"/>
      <c r="DV812" s="97"/>
      <c r="DW812" s="97"/>
      <c r="DX812" s="97"/>
      <c r="DY812" s="97"/>
      <c r="DZ812" s="97"/>
      <c r="EA812" s="97"/>
      <c r="EB812" s="97"/>
      <c r="EC812" s="97"/>
      <c r="ED812" s="97"/>
      <c r="EE812" s="97"/>
      <c r="EF812" s="97"/>
      <c r="EG812" s="97"/>
      <c r="EH812" s="97"/>
      <c r="EI812" s="97"/>
      <c r="EJ812" s="97"/>
      <c r="EK812" s="97"/>
      <c r="EL812" s="97"/>
      <c r="EM812" s="97"/>
      <c r="EN812" s="97"/>
      <c r="EO812" s="97"/>
      <c r="EP812" s="97"/>
      <c r="EQ812" s="97"/>
      <c r="ER812" s="97"/>
      <c r="ES812" s="97"/>
      <c r="ET812" s="97"/>
      <c r="EU812" s="97"/>
      <c r="EV812" s="97"/>
      <c r="EW812" s="97"/>
      <c r="EX812" s="97"/>
      <c r="EY812" s="97"/>
      <c r="EZ812" s="97"/>
      <c r="FA812" s="97"/>
      <c r="FB812" s="97"/>
      <c r="FC812" s="97"/>
      <c r="FD812" s="97"/>
      <c r="FE812" s="97"/>
      <c r="FF812" s="97"/>
      <c r="FG812" s="97"/>
      <c r="FH812" s="97"/>
      <c r="FI812" s="97"/>
      <c r="FJ812" s="97"/>
      <c r="FK812" s="97"/>
      <c r="FL812" s="97"/>
      <c r="FM812" s="97"/>
      <c r="FN812" s="97"/>
      <c r="FO812" s="97"/>
      <c r="FP812" s="97"/>
      <c r="FQ812" s="97"/>
      <c r="FR812" s="97"/>
      <c r="FS812" s="97"/>
      <c r="FT812" s="97"/>
      <c r="FU812" s="97"/>
      <c r="FV812" s="97"/>
      <c r="FW812" s="97"/>
      <c r="FX812" s="97"/>
      <c r="FY812" s="97"/>
      <c r="FZ812" s="97"/>
      <c r="GA812" s="97"/>
      <c r="GB812" s="97"/>
      <c r="GC812" s="97"/>
      <c r="GD812" s="97"/>
      <c r="GE812" s="97"/>
      <c r="GF812" s="97"/>
      <c r="GG812" s="97"/>
      <c r="GH812" s="97"/>
      <c r="GI812" s="97"/>
      <c r="GJ812" s="97"/>
      <c r="GK812" s="97"/>
      <c r="GL812" s="97"/>
      <c r="GM812" s="97"/>
      <c r="GN812" s="97"/>
      <c r="GO812" s="97"/>
      <c r="GP812" s="97"/>
      <c r="GQ812" s="97"/>
      <c r="GR812" s="97"/>
      <c r="GS812" s="97"/>
      <c r="GT812" s="97"/>
      <c r="GU812" s="97"/>
      <c r="GV812" s="97"/>
      <c r="GW812" s="97"/>
      <c r="GX812" s="97"/>
      <c r="GY812" s="97"/>
      <c r="GZ812" s="97"/>
      <c r="HA812" s="97"/>
      <c r="HB812" s="97"/>
      <c r="HC812" s="97"/>
      <c r="HD812" s="97"/>
      <c r="HE812" s="97"/>
      <c r="HF812" s="97"/>
      <c r="HG812" s="97"/>
      <c r="HH812" s="97"/>
      <c r="HI812" s="97"/>
      <c r="HJ812" s="97"/>
      <c r="HK812" s="97"/>
      <c r="HL812" s="97"/>
      <c r="HM812" s="97"/>
      <c r="HN812" s="97"/>
      <c r="HO812" s="97"/>
      <c r="HP812" s="97"/>
      <c r="HQ812" s="97"/>
      <c r="HR812" s="97"/>
      <c r="HS812" s="97"/>
      <c r="HT812" s="97"/>
      <c r="HU812" s="97"/>
      <c r="HV812" s="97"/>
      <c r="HW812" s="97"/>
      <c r="HX812" s="97"/>
      <c r="HY812" s="97"/>
      <c r="HZ812" s="97"/>
      <c r="IA812" s="97"/>
      <c r="IB812" s="97"/>
      <c r="IC812" s="97"/>
      <c r="ID812" s="97"/>
      <c r="IE812" s="97"/>
      <c r="IF812" s="97"/>
      <c r="IG812" s="97"/>
      <c r="IH812" s="97"/>
      <c r="II812" s="97"/>
      <c r="IJ812" s="97"/>
      <c r="IK812" s="97"/>
      <c r="IL812" s="97"/>
      <c r="IM812" s="97"/>
      <c r="IN812" s="97"/>
      <c r="IO812" s="97"/>
      <c r="IP812" s="97"/>
      <c r="IQ812" s="97"/>
      <c r="IR812" s="97"/>
      <c r="IS812" s="97"/>
      <c r="IT812" s="97"/>
      <c r="IU812" s="97"/>
      <c r="IV812" s="97"/>
      <c r="IW812" s="97"/>
      <c r="IX812" s="97"/>
      <c r="IY812" s="97"/>
      <c r="IZ812" s="97"/>
      <c r="JA812" s="97"/>
      <c r="JB812" s="97"/>
      <c r="JC812" s="97"/>
      <c r="JD812" s="97"/>
      <c r="JE812" s="97"/>
      <c r="JF812" s="97"/>
      <c r="JG812" s="97"/>
      <c r="JH812" s="97"/>
      <c r="JI812" s="97"/>
      <c r="JJ812" s="97"/>
      <c r="JK812" s="97"/>
      <c r="JL812" s="97"/>
      <c r="JM812" s="97"/>
      <c r="JN812" s="97"/>
      <c r="JO812" s="97"/>
      <c r="JP812" s="97"/>
      <c r="JQ812" s="97"/>
      <c r="JR812" s="97"/>
      <c r="JS812" s="97"/>
      <c r="JT812" s="97"/>
      <c r="JU812" s="97"/>
      <c r="JV812" s="97"/>
      <c r="JW812" s="97"/>
      <c r="JX812" s="97"/>
      <c r="JY812" s="97"/>
      <c r="JZ812" s="97"/>
      <c r="KA812" s="97"/>
      <c r="KB812" s="97"/>
      <c r="KC812" s="97"/>
      <c r="KD812" s="97"/>
      <c r="KE812" s="97"/>
      <c r="KF812" s="97"/>
      <c r="KG812" s="97"/>
      <c r="KH812" s="97"/>
      <c r="KI812" s="97"/>
      <c r="KJ812" s="97"/>
      <c r="KK812" s="97"/>
      <c r="KL812" s="97"/>
      <c r="KM812" s="97"/>
      <c r="KN812" s="97"/>
      <c r="KO812" s="97"/>
      <c r="KP812" s="97"/>
      <c r="KQ812" s="97"/>
      <c r="KR812" s="97"/>
      <c r="KS812" s="97"/>
      <c r="KT812" s="97"/>
      <c r="KU812" s="97"/>
      <c r="KV812" s="97"/>
      <c r="KW812" s="97"/>
      <c r="KX812" s="97"/>
      <c r="KY812" s="97"/>
      <c r="KZ812" s="97"/>
      <c r="LA812" s="97"/>
      <c r="LB812" s="97"/>
      <c r="LC812" s="97"/>
      <c r="LD812" s="97"/>
      <c r="LE812" s="97"/>
      <c r="LF812" s="97"/>
      <c r="LG812" s="97"/>
      <c r="LH812" s="97"/>
      <c r="LI812" s="97"/>
      <c r="LJ812" s="97"/>
      <c r="LK812" s="97"/>
      <c r="LL812" s="97"/>
      <c r="LM812" s="97"/>
      <c r="LN812" s="97"/>
      <c r="LO812" s="97"/>
      <c r="LP812" s="97"/>
      <c r="LQ812" s="97"/>
      <c r="LR812" s="97"/>
      <c r="LS812" s="97"/>
      <c r="LT812" s="97"/>
      <c r="LU812" s="97"/>
      <c r="LV812" s="97"/>
      <c r="LW812" s="97"/>
      <c r="LX812" s="97"/>
      <c r="LY812" s="97"/>
      <c r="LZ812" s="97"/>
      <c r="MA812" s="97"/>
      <c r="MB812" s="97"/>
      <c r="MC812" s="97"/>
      <c r="MD812" s="97"/>
      <c r="ME812" s="97"/>
      <c r="MF812" s="97"/>
      <c r="MG812" s="97"/>
      <c r="MH812" s="97"/>
      <c r="MI812" s="97"/>
      <c r="MJ812" s="97"/>
      <c r="MK812" s="97"/>
      <c r="ML812" s="97"/>
      <c r="MM812" s="97"/>
      <c r="MN812" s="97"/>
      <c r="MO812" s="97"/>
      <c r="MP812" s="97"/>
      <c r="MQ812" s="97"/>
      <c r="MR812" s="97"/>
      <c r="MS812" s="97"/>
      <c r="MT812" s="97"/>
      <c r="MU812" s="97"/>
      <c r="MV812" s="97"/>
      <c r="MW812" s="97"/>
      <c r="MX812" s="97"/>
      <c r="MY812" s="97"/>
      <c r="MZ812" s="97"/>
      <c r="NA812" s="97"/>
      <c r="NB812" s="97"/>
      <c r="NC812" s="97"/>
      <c r="ND812" s="97"/>
      <c r="NE812" s="97"/>
      <c r="NF812" s="97"/>
      <c r="NG812" s="97"/>
      <c r="NH812" s="97"/>
      <c r="NI812" s="97"/>
      <c r="NJ812" s="97"/>
      <c r="NK812" s="97"/>
      <c r="NL812" s="97"/>
      <c r="NM812" s="97"/>
      <c r="NN812" s="97"/>
      <c r="NO812" s="97"/>
      <c r="NP812" s="97"/>
      <c r="NQ812" s="97"/>
      <c r="NR812" s="97"/>
      <c r="NS812" s="97"/>
      <c r="NT812" s="97"/>
      <c r="NU812" s="97"/>
      <c r="NV812" s="97"/>
      <c r="NW812" s="97"/>
      <c r="NX812" s="97"/>
      <c r="NY812" s="97"/>
      <c r="NZ812" s="97"/>
      <c r="OA812" s="97"/>
      <c r="OB812" s="97"/>
      <c r="OC812" s="97"/>
      <c r="OD812" s="97"/>
      <c r="OE812" s="97"/>
      <c r="OF812" s="97"/>
      <c r="OG812" s="97"/>
      <c r="OH812" s="97"/>
      <c r="OI812" s="97"/>
      <c r="OJ812" s="97"/>
      <c r="OK812" s="97"/>
      <c r="OL812" s="97"/>
      <c r="OM812" s="97"/>
      <c r="ON812" s="97"/>
      <c r="OO812" s="97"/>
      <c r="OP812" s="97"/>
      <c r="OQ812" s="97"/>
      <c r="OR812" s="97"/>
      <c r="OS812" s="97"/>
      <c r="OT812" s="97"/>
      <c r="OU812" s="97"/>
      <c r="OV812" s="97"/>
      <c r="OW812" s="97"/>
      <c r="OX812" s="97"/>
      <c r="OY812" s="97"/>
      <c r="OZ812" s="97"/>
      <c r="PA812" s="97"/>
      <c r="PB812" s="97"/>
      <c r="PC812" s="97"/>
      <c r="PD812" s="97"/>
      <c r="PE812" s="97"/>
      <c r="PF812" s="97"/>
      <c r="PG812" s="97"/>
      <c r="PH812" s="97"/>
      <c r="PI812" s="97"/>
      <c r="PJ812" s="97"/>
      <c r="PK812" s="97"/>
      <c r="PL812" s="97"/>
      <c r="PM812" s="97"/>
      <c r="PN812" s="97"/>
      <c r="PO812" s="97"/>
      <c r="PP812" s="97"/>
      <c r="PQ812" s="97"/>
      <c r="PR812" s="97"/>
      <c r="PS812" s="97"/>
      <c r="PT812" s="97"/>
      <c r="PU812" s="97"/>
      <c r="PV812" s="97"/>
      <c r="PW812" s="97"/>
      <c r="PX812" s="97"/>
      <c r="PY812" s="97"/>
      <c r="PZ812" s="97"/>
      <c r="QA812" s="97"/>
      <c r="QB812" s="97"/>
      <c r="QC812" s="97"/>
      <c r="QD812" s="97"/>
      <c r="QE812" s="97"/>
      <c r="QF812" s="97"/>
      <c r="QG812" s="97"/>
      <c r="QH812" s="97"/>
      <c r="QI812" s="97"/>
      <c r="QJ812" s="97"/>
      <c r="QK812" s="97"/>
      <c r="QL812" s="97"/>
      <c r="QM812" s="97"/>
      <c r="QN812" s="97"/>
      <c r="QO812" s="97"/>
      <c r="QP812" s="97"/>
      <c r="QQ812" s="97"/>
      <c r="QR812" s="97"/>
      <c r="QS812" s="97"/>
      <c r="QT812" s="97"/>
      <c r="QU812" s="97"/>
      <c r="QV812" s="97"/>
      <c r="QW812" s="97"/>
      <c r="QX812" s="97"/>
      <c r="QY812" s="97"/>
      <c r="QZ812" s="97"/>
      <c r="RA812" s="97"/>
      <c r="RB812" s="97"/>
      <c r="RC812" s="97"/>
      <c r="RD812" s="97"/>
      <c r="RE812" s="97"/>
      <c r="RF812" s="97"/>
      <c r="RG812" s="97"/>
      <c r="RH812" s="97"/>
      <c r="RI812" s="97"/>
      <c r="RJ812" s="97"/>
      <c r="RK812" s="97"/>
      <c r="RL812" s="97"/>
      <c r="RM812" s="97"/>
      <c r="RN812" s="97"/>
      <c r="RO812" s="97"/>
      <c r="RP812" s="97"/>
      <c r="RQ812" s="97"/>
      <c r="RR812" s="97"/>
      <c r="RS812" s="97"/>
      <c r="RT812" s="97"/>
      <c r="RU812" s="97"/>
      <c r="RV812" s="97"/>
      <c r="RW812" s="97"/>
      <c r="RX812" s="97"/>
      <c r="RY812" s="97"/>
      <c r="RZ812" s="97"/>
      <c r="SA812" s="97"/>
      <c r="SB812" s="97"/>
      <c r="SC812" s="97"/>
      <c r="SD812" s="97"/>
      <c r="SE812" s="97"/>
      <c r="SF812" s="97"/>
      <c r="SG812" s="97"/>
      <c r="SH812" s="97"/>
      <c r="SI812" s="97"/>
      <c r="SJ812" s="97"/>
      <c r="SK812" s="97"/>
      <c r="SL812" s="97"/>
      <c r="SM812" s="97"/>
      <c r="SN812" s="97"/>
      <c r="SO812" s="97"/>
      <c r="SP812" s="97"/>
      <c r="SQ812" s="97"/>
      <c r="SR812" s="97"/>
      <c r="SS812" s="97"/>
      <c r="ST812" s="97"/>
      <c r="SU812" s="97"/>
      <c r="SV812" s="97"/>
      <c r="SW812" s="97"/>
      <c r="SX812" s="97"/>
      <c r="SY812" s="97"/>
      <c r="SZ812" s="97"/>
      <c r="TA812" s="97"/>
      <c r="TB812" s="97"/>
      <c r="TC812" s="97"/>
      <c r="TD812" s="97"/>
      <c r="TE812" s="97"/>
      <c r="TF812" s="97"/>
      <c r="TG812" s="97"/>
      <c r="TH812" s="97"/>
      <c r="TI812" s="97"/>
      <c r="TJ812" s="97"/>
      <c r="TK812" s="97"/>
      <c r="TL812" s="97"/>
      <c r="TM812" s="97"/>
      <c r="TN812" s="97"/>
      <c r="TO812" s="97"/>
      <c r="TP812" s="97"/>
      <c r="TQ812" s="97"/>
      <c r="TR812" s="97"/>
      <c r="TS812" s="97"/>
      <c r="TT812" s="97"/>
      <c r="TU812" s="97"/>
      <c r="TV812" s="97"/>
      <c r="TW812" s="97"/>
      <c r="TX812" s="97"/>
      <c r="TY812" s="97"/>
      <c r="TZ812" s="97"/>
      <c r="UA812" s="97"/>
      <c r="UB812" s="97"/>
      <c r="UC812" s="97"/>
      <c r="UD812" s="97"/>
      <c r="UE812" s="97"/>
      <c r="UF812" s="97"/>
      <c r="UG812" s="97"/>
      <c r="UH812" s="97"/>
      <c r="UI812" s="97"/>
      <c r="UJ812" s="97"/>
      <c r="UK812" s="97"/>
      <c r="UL812" s="97"/>
      <c r="UM812" s="97"/>
      <c r="UN812" s="97"/>
      <c r="UO812" s="97"/>
      <c r="UP812" s="97"/>
      <c r="UQ812" s="97"/>
      <c r="UR812" s="97"/>
      <c r="US812" s="97"/>
      <c r="UT812" s="97"/>
      <c r="UU812" s="97"/>
      <c r="UV812" s="97"/>
      <c r="UW812" s="97"/>
      <c r="UX812" s="97"/>
      <c r="UY812" s="97"/>
      <c r="UZ812" s="97"/>
      <c r="VA812" s="97"/>
      <c r="VB812" s="97"/>
      <c r="VC812" s="97"/>
      <c r="VD812" s="97"/>
      <c r="VE812" s="97"/>
      <c r="VF812" s="97"/>
      <c r="VG812" s="97"/>
      <c r="VH812" s="97"/>
      <c r="VI812" s="97"/>
      <c r="VJ812" s="97"/>
      <c r="VK812" s="97"/>
      <c r="VL812" s="97"/>
      <c r="VM812" s="97"/>
      <c r="VN812" s="97"/>
      <c r="VO812" s="97"/>
      <c r="VP812" s="97"/>
      <c r="VQ812" s="97"/>
      <c r="VR812" s="97"/>
      <c r="VS812" s="97"/>
      <c r="VT812" s="97"/>
      <c r="VU812" s="97"/>
      <c r="VV812" s="97"/>
      <c r="VW812" s="97"/>
      <c r="VX812" s="97"/>
      <c r="VY812" s="97"/>
      <c r="VZ812" s="97"/>
      <c r="WA812" s="97"/>
      <c r="WB812" s="97"/>
      <c r="WC812" s="97"/>
      <c r="WD812" s="97"/>
      <c r="WE812" s="97"/>
      <c r="WF812" s="97"/>
      <c r="WG812" s="97"/>
      <c r="WH812" s="97"/>
      <c r="WI812" s="97"/>
      <c r="WJ812" s="97"/>
      <c r="WK812" s="97"/>
      <c r="WL812" s="97"/>
      <c r="WM812" s="97"/>
      <c r="WN812" s="97"/>
      <c r="WO812" s="97"/>
      <c r="WP812" s="97"/>
      <c r="WQ812" s="97"/>
      <c r="WR812" s="97"/>
      <c r="WS812" s="97"/>
      <c r="WT812" s="97"/>
      <c r="WU812" s="97"/>
      <c r="WV812" s="97"/>
      <c r="WW812" s="97"/>
      <c r="WX812" s="97"/>
      <c r="WY812" s="97"/>
      <c r="WZ812" s="97"/>
      <c r="XA812" s="97"/>
      <c r="XB812" s="97"/>
      <c r="XC812" s="97"/>
      <c r="XD812" s="97"/>
      <c r="XE812" s="97"/>
      <c r="XF812" s="97"/>
      <c r="XG812" s="97"/>
      <c r="XH812" s="97"/>
      <c r="XI812" s="97"/>
      <c r="XJ812" s="97"/>
      <c r="XK812" s="97"/>
      <c r="XL812" s="97"/>
      <c r="XM812" s="97"/>
      <c r="XN812" s="97"/>
      <c r="XO812" s="97"/>
      <c r="XP812" s="97"/>
      <c r="XQ812" s="97"/>
      <c r="XR812" s="97"/>
      <c r="XS812" s="97"/>
      <c r="XT812" s="97"/>
      <c r="XU812" s="97"/>
      <c r="XV812" s="97"/>
      <c r="XW812" s="97"/>
      <c r="XX812" s="97"/>
      <c r="XY812" s="97"/>
      <c r="XZ812" s="97"/>
      <c r="YA812" s="97"/>
      <c r="YB812" s="97"/>
      <c r="YC812" s="97"/>
      <c r="YD812" s="97"/>
      <c r="YE812" s="97"/>
      <c r="YF812" s="97"/>
      <c r="YG812" s="97"/>
      <c r="YH812" s="97"/>
      <c r="YI812" s="97"/>
      <c r="YJ812" s="97"/>
      <c r="YK812" s="97"/>
      <c r="YL812" s="97"/>
      <c r="YM812" s="97"/>
      <c r="YN812" s="97"/>
      <c r="YO812" s="97"/>
      <c r="YP812" s="97"/>
      <c r="YQ812" s="97"/>
      <c r="YR812" s="97"/>
      <c r="YS812" s="97"/>
      <c r="YT812" s="97"/>
      <c r="YU812" s="97"/>
      <c r="YV812" s="97"/>
      <c r="YW812" s="97"/>
      <c r="YX812" s="97"/>
      <c r="YY812" s="97"/>
      <c r="YZ812" s="97"/>
      <c r="ZA812" s="97"/>
      <c r="ZB812" s="97"/>
      <c r="ZC812" s="97"/>
      <c r="ZD812" s="97"/>
      <c r="ZE812" s="97"/>
      <c r="ZF812" s="97"/>
      <c r="ZG812" s="97"/>
      <c r="ZH812" s="97"/>
      <c r="ZI812" s="97"/>
      <c r="ZJ812" s="97"/>
      <c r="ZK812" s="97"/>
      <c r="ZL812" s="97"/>
      <c r="ZM812" s="97"/>
      <c r="ZN812" s="97"/>
      <c r="ZO812" s="97"/>
      <c r="ZP812" s="97"/>
      <c r="ZQ812" s="97"/>
      <c r="ZR812" s="97"/>
      <c r="ZS812" s="97"/>
      <c r="ZT812" s="97"/>
      <c r="ZU812" s="97"/>
      <c r="ZV812" s="97"/>
      <c r="ZW812" s="97"/>
      <c r="ZX812" s="97"/>
      <c r="ZY812" s="97"/>
      <c r="ZZ812" s="97"/>
      <c r="AAA812" s="97"/>
      <c r="AAB812" s="97"/>
      <c r="AAC812" s="97"/>
      <c r="AAD812" s="97"/>
      <c r="AAE812" s="97"/>
      <c r="AAF812" s="97"/>
      <c r="AAG812" s="97"/>
      <c r="AAH812" s="97"/>
      <c r="AAI812" s="97"/>
      <c r="AAJ812" s="97"/>
      <c r="AAK812" s="97"/>
      <c r="AAL812" s="97"/>
      <c r="AAM812" s="97"/>
      <c r="AAN812" s="97"/>
      <c r="AAO812" s="97"/>
      <c r="AAP812" s="97"/>
      <c r="AAQ812" s="97"/>
      <c r="AAR812" s="97"/>
      <c r="AAS812" s="97"/>
      <c r="AAT812" s="97"/>
      <c r="AAU812" s="97"/>
      <c r="AAV812" s="97"/>
      <c r="AAW812" s="97"/>
      <c r="AAX812" s="97"/>
      <c r="AAY812" s="97"/>
      <c r="AAZ812" s="97"/>
      <c r="ABA812" s="97"/>
      <c r="ABB812" s="97"/>
      <c r="ABC812" s="97"/>
      <c r="ABD812" s="97"/>
      <c r="ABE812" s="97"/>
      <c r="ABF812" s="97"/>
      <c r="ABG812" s="97"/>
      <c r="ABH812" s="97"/>
      <c r="ABI812" s="97"/>
      <c r="ABJ812" s="97"/>
      <c r="ABK812" s="97"/>
      <c r="ABL812" s="97"/>
      <c r="ABM812" s="97"/>
      <c r="ABN812" s="97"/>
      <c r="ABO812" s="97"/>
      <c r="ABP812" s="97"/>
      <c r="ABQ812" s="97"/>
      <c r="ABR812" s="97"/>
      <c r="ABS812" s="97"/>
      <c r="ABT812" s="97"/>
      <c r="ABU812" s="97"/>
      <c r="ABV812" s="97"/>
      <c r="ABW812" s="97"/>
      <c r="ABX812" s="97"/>
      <c r="ABY812" s="97"/>
      <c r="ABZ812" s="97"/>
      <c r="ACA812" s="97"/>
      <c r="ACB812" s="97"/>
      <c r="ACC812" s="97"/>
      <c r="ACD812" s="97"/>
      <c r="ACE812" s="97"/>
      <c r="ACF812" s="97"/>
      <c r="ACG812" s="97"/>
      <c r="ACH812" s="97"/>
      <c r="ACI812" s="97"/>
      <c r="ACJ812" s="97"/>
      <c r="ACK812" s="97"/>
      <c r="ACL812" s="97"/>
      <c r="ACM812" s="97"/>
      <c r="ACN812" s="97"/>
      <c r="ACO812" s="97"/>
      <c r="ACP812" s="97"/>
      <c r="ACQ812" s="97"/>
      <c r="ACR812" s="97"/>
      <c r="ACS812" s="97"/>
      <c r="ACT812" s="97"/>
      <c r="ACU812" s="97"/>
      <c r="ACV812" s="97"/>
      <c r="ACW812" s="97"/>
      <c r="ACX812" s="97"/>
      <c r="ACY812" s="97"/>
      <c r="ACZ812" s="97"/>
      <c r="ADA812" s="97"/>
      <c r="ADB812" s="97"/>
      <c r="ADC812" s="97"/>
      <c r="ADD812" s="97"/>
      <c r="ADE812" s="97"/>
      <c r="ADF812" s="97"/>
      <c r="ADG812" s="97"/>
      <c r="ADH812" s="97"/>
      <c r="ADI812" s="97"/>
      <c r="ADJ812" s="97"/>
      <c r="ADK812" s="97"/>
      <c r="ADL812" s="97"/>
      <c r="ADM812" s="97"/>
      <c r="ADN812" s="97"/>
      <c r="ADO812" s="97"/>
      <c r="ADP812" s="97"/>
      <c r="ADQ812" s="97"/>
      <c r="ADR812" s="97"/>
      <c r="ADS812" s="97"/>
      <c r="ADT812" s="97"/>
      <c r="ADU812" s="97"/>
      <c r="ADV812" s="97"/>
      <c r="ADW812" s="97"/>
      <c r="ADX812" s="97"/>
      <c r="ADY812" s="97"/>
      <c r="ADZ812" s="97"/>
      <c r="AEA812" s="97"/>
      <c r="AEB812" s="97"/>
      <c r="AEC812" s="97"/>
      <c r="AED812" s="97"/>
      <c r="AEE812" s="97"/>
      <c r="AEF812" s="97"/>
      <c r="AEG812" s="97"/>
      <c r="AEH812" s="97"/>
      <c r="AEI812" s="97"/>
      <c r="AEJ812" s="97"/>
    </row>
    <row r="813" spans="1:816" s="94" customFormat="1" hidden="1" x14ac:dyDescent="0.25">
      <c r="A813" s="67"/>
      <c r="B813" s="95"/>
      <c r="C813" s="195"/>
      <c r="D813" s="195"/>
      <c r="E813" s="195"/>
      <c r="F813" s="96"/>
      <c r="G813" s="1"/>
      <c r="H813" s="93"/>
      <c r="I813" s="93"/>
      <c r="J813" s="93"/>
      <c r="K813" s="93"/>
      <c r="L813" s="93"/>
    </row>
    <row r="814" spans="1:816" hidden="1" x14ac:dyDescent="0.25">
      <c r="A814" s="152"/>
      <c r="B814" s="155"/>
      <c r="C814" s="192"/>
      <c r="D814" s="160"/>
      <c r="E814" s="160"/>
      <c r="F814" s="153"/>
      <c r="G814" s="1"/>
    </row>
    <row r="815" spans="1:816" hidden="1" x14ac:dyDescent="0.25">
      <c r="A815" s="152"/>
      <c r="B815" s="155"/>
      <c r="C815" s="192"/>
      <c r="D815" s="160"/>
      <c r="E815" s="160"/>
      <c r="F815" s="153"/>
      <c r="G815" s="1"/>
    </row>
    <row r="816" spans="1:816" ht="15.75" hidden="1" customHeight="1" x14ac:dyDescent="0.25">
      <c r="A816" s="218"/>
      <c r="B816" s="220"/>
      <c r="C816" s="222"/>
      <c r="D816" s="221"/>
      <c r="E816" s="221"/>
      <c r="F816" s="219"/>
      <c r="G816" s="1"/>
    </row>
    <row r="817" spans="1:12" ht="15.75" hidden="1" customHeight="1" x14ac:dyDescent="0.25">
      <c r="A817" s="218"/>
      <c r="B817" s="220"/>
      <c r="C817" s="222"/>
      <c r="D817" s="221"/>
      <c r="E817" s="221"/>
      <c r="F817" s="219"/>
      <c r="G817" s="1"/>
    </row>
    <row r="818" spans="1:12" ht="15.75" hidden="1" customHeight="1" x14ac:dyDescent="0.25">
      <c r="A818" s="218"/>
      <c r="B818" s="220"/>
      <c r="C818" s="222"/>
      <c r="D818" s="221"/>
      <c r="E818" s="221"/>
      <c r="F818" s="219"/>
      <c r="G818" s="1"/>
    </row>
    <row r="819" spans="1:12" hidden="1" x14ac:dyDescent="0.25">
      <c r="A819" s="152"/>
      <c r="B819" s="155"/>
      <c r="C819" s="192"/>
      <c r="D819" s="160"/>
      <c r="E819" s="160"/>
      <c r="F819" s="153"/>
      <c r="G819" s="1"/>
    </row>
    <row r="820" spans="1:12" hidden="1" x14ac:dyDescent="0.25">
      <c r="A820" s="152"/>
      <c r="B820" s="155"/>
      <c r="C820" s="192"/>
      <c r="D820" s="160"/>
      <c r="E820" s="160"/>
      <c r="F820" s="153"/>
      <c r="G820" s="1"/>
    </row>
    <row r="821" spans="1:12" s="63" customFormat="1" ht="31.5" x14ac:dyDescent="0.25">
      <c r="A821" s="49"/>
      <c r="B821" s="208" t="s">
        <v>30</v>
      </c>
      <c r="C821" s="209">
        <f>C822</f>
        <v>0</v>
      </c>
      <c r="D821" s="209">
        <f t="shared" ref="D821:E821" si="201">D822</f>
        <v>0</v>
      </c>
      <c r="E821" s="209">
        <f t="shared" si="201"/>
        <v>5000</v>
      </c>
      <c r="F821" s="60"/>
      <c r="G821" s="61"/>
      <c r="H821" s="62"/>
      <c r="I821" s="62"/>
      <c r="J821" s="62"/>
      <c r="K821" s="62"/>
      <c r="L821" s="62"/>
    </row>
    <row r="822" spans="1:12" ht="63" x14ac:dyDescent="0.25">
      <c r="A822" s="152"/>
      <c r="B822" s="210" t="s">
        <v>393</v>
      </c>
      <c r="C822" s="211"/>
      <c r="D822" s="204"/>
      <c r="E822" s="204">
        <v>5000</v>
      </c>
      <c r="F822" s="203" t="s">
        <v>418</v>
      </c>
      <c r="G822" s="1"/>
    </row>
    <row r="823" spans="1:12" ht="31.5" x14ac:dyDescent="0.25">
      <c r="A823" s="152"/>
      <c r="B823" s="15" t="s">
        <v>255</v>
      </c>
      <c r="C823" s="159">
        <f>C824</f>
        <v>-57239200</v>
      </c>
      <c r="D823" s="159">
        <f t="shared" ref="D823:E823" si="202">D824</f>
        <v>0</v>
      </c>
      <c r="E823" s="159">
        <f t="shared" si="202"/>
        <v>2384967</v>
      </c>
      <c r="F823" s="153"/>
      <c r="G823" s="1"/>
    </row>
    <row r="824" spans="1:12" ht="31.5" x14ac:dyDescent="0.25">
      <c r="A824" s="152"/>
      <c r="B824" s="155"/>
      <c r="C824" s="192">
        <v>-57239200</v>
      </c>
      <c r="D824" s="160"/>
      <c r="E824" s="160">
        <v>2384967</v>
      </c>
      <c r="F824" s="203" t="s">
        <v>395</v>
      </c>
      <c r="G824" s="1"/>
    </row>
    <row r="825" spans="1:12" ht="47.25" x14ac:dyDescent="0.25">
      <c r="A825" s="152" t="s">
        <v>102</v>
      </c>
      <c r="B825" s="10" t="s">
        <v>236</v>
      </c>
      <c r="C825" s="12">
        <f>C826+C832+C837</f>
        <v>0</v>
      </c>
      <c r="D825" s="12">
        <f t="shared" ref="D825:E825" si="203">D826+D832+D837</f>
        <v>679793865</v>
      </c>
      <c r="E825" s="12">
        <f t="shared" si="203"/>
        <v>0</v>
      </c>
      <c r="F825" s="19"/>
      <c r="G825" s="1"/>
      <c r="H825" s="98"/>
      <c r="I825" s="98"/>
      <c r="J825" s="98"/>
      <c r="K825" s="92"/>
      <c r="L825" s="99"/>
    </row>
    <row r="826" spans="1:12" ht="63" x14ac:dyDescent="0.25">
      <c r="A826" s="152" t="s">
        <v>103</v>
      </c>
      <c r="B826" s="10" t="s">
        <v>48</v>
      </c>
      <c r="C826" s="12">
        <f>C827</f>
        <v>0</v>
      </c>
      <c r="D826" s="12">
        <f t="shared" ref="D826:E826" si="204">D827</f>
        <v>161561339</v>
      </c>
      <c r="E826" s="12">
        <f t="shared" si="204"/>
        <v>0</v>
      </c>
      <c r="F826" s="17"/>
      <c r="G826" s="1"/>
    </row>
    <row r="827" spans="1:12" ht="31.5" x14ac:dyDescent="0.25">
      <c r="A827" s="152"/>
      <c r="B827" s="15" t="s">
        <v>112</v>
      </c>
      <c r="C827" s="159">
        <f>SUM(C828:C831)</f>
        <v>0</v>
      </c>
      <c r="D827" s="159">
        <f t="shared" ref="D827:E827" si="205">SUM(D828:D831)</f>
        <v>161561339</v>
      </c>
      <c r="E827" s="159">
        <f t="shared" si="205"/>
        <v>0</v>
      </c>
      <c r="F827" s="17"/>
      <c r="G827" s="1"/>
    </row>
    <row r="828" spans="1:12" ht="219" hidden="1" customHeight="1" x14ac:dyDescent="0.25">
      <c r="A828" s="152"/>
      <c r="B828" s="25"/>
      <c r="C828" s="160"/>
      <c r="D828" s="160"/>
      <c r="E828" s="160"/>
      <c r="F828" s="153"/>
      <c r="G828" s="1"/>
    </row>
    <row r="829" spans="1:12" ht="39" customHeight="1" x14ac:dyDescent="0.25">
      <c r="A829" s="152"/>
      <c r="B829" s="120" t="s">
        <v>313</v>
      </c>
      <c r="C829" s="160"/>
      <c r="D829" s="158">
        <v>161561339</v>
      </c>
      <c r="E829" s="160"/>
      <c r="F829" s="157" t="s">
        <v>446</v>
      </c>
      <c r="G829" s="1"/>
    </row>
    <row r="830" spans="1:12" hidden="1" x14ac:dyDescent="0.25">
      <c r="A830" s="152"/>
      <c r="B830" s="25"/>
      <c r="C830" s="160"/>
      <c r="D830" s="160"/>
      <c r="E830" s="160"/>
      <c r="F830" s="153"/>
      <c r="G830" s="1"/>
    </row>
    <row r="831" spans="1:12" ht="36" hidden="1" customHeight="1" x14ac:dyDescent="0.25">
      <c r="A831" s="152"/>
      <c r="B831" s="16"/>
      <c r="C831" s="159"/>
      <c r="D831" s="160"/>
      <c r="E831" s="160"/>
      <c r="F831" s="79"/>
      <c r="G831" s="1"/>
    </row>
    <row r="832" spans="1:12" ht="47.25" hidden="1" x14ac:dyDescent="0.25">
      <c r="A832" s="152" t="s">
        <v>117</v>
      </c>
      <c r="B832" s="10" t="s">
        <v>237</v>
      </c>
      <c r="C832" s="12">
        <f>C833</f>
        <v>0</v>
      </c>
      <c r="D832" s="12">
        <f t="shared" ref="D832:E832" si="206">D833</f>
        <v>0</v>
      </c>
      <c r="E832" s="12">
        <f t="shared" si="206"/>
        <v>0</v>
      </c>
      <c r="F832" s="13"/>
      <c r="G832" s="1"/>
    </row>
    <row r="833" spans="1:7" ht="31.5" hidden="1" x14ac:dyDescent="0.25">
      <c r="A833" s="152"/>
      <c r="B833" s="15" t="s">
        <v>112</v>
      </c>
      <c r="C833" s="159">
        <f>C834+C835+C836</f>
        <v>0</v>
      </c>
      <c r="D833" s="159">
        <f t="shared" ref="D833:E833" si="207">D834+D835+D836</f>
        <v>0</v>
      </c>
      <c r="E833" s="159">
        <f t="shared" si="207"/>
        <v>0</v>
      </c>
      <c r="F833" s="17"/>
      <c r="G833" s="1"/>
    </row>
    <row r="834" spans="1:7" ht="51.75" hidden="1" customHeight="1" x14ac:dyDescent="0.25">
      <c r="A834" s="152"/>
      <c r="B834" s="24"/>
      <c r="C834" s="160"/>
      <c r="D834" s="160"/>
      <c r="E834" s="160"/>
      <c r="F834" s="153"/>
      <c r="G834" s="1"/>
    </row>
    <row r="835" spans="1:7" ht="53.25" hidden="1" customHeight="1" x14ac:dyDescent="0.25">
      <c r="A835" s="152"/>
      <c r="B835" s="26"/>
      <c r="C835" s="160"/>
      <c r="D835" s="160"/>
      <c r="E835" s="160"/>
      <c r="F835" s="153"/>
      <c r="G835" s="1"/>
    </row>
    <row r="836" spans="1:7" ht="113.25" hidden="1" customHeight="1" x14ac:dyDescent="0.25">
      <c r="A836" s="152"/>
      <c r="B836" s="25"/>
      <c r="C836" s="159"/>
      <c r="D836" s="160"/>
      <c r="E836" s="160"/>
      <c r="F836" s="100"/>
      <c r="G836" s="1"/>
    </row>
    <row r="837" spans="1:7" ht="81" customHeight="1" x14ac:dyDescent="0.25">
      <c r="A837" s="152" t="s">
        <v>137</v>
      </c>
      <c r="B837" s="39" t="s">
        <v>238</v>
      </c>
      <c r="C837" s="12">
        <f>C838</f>
        <v>0</v>
      </c>
      <c r="D837" s="12">
        <f t="shared" ref="D837:E837" si="208">D838</f>
        <v>518232526</v>
      </c>
      <c r="E837" s="12">
        <f t="shared" si="208"/>
        <v>0</v>
      </c>
      <c r="F837" s="79"/>
      <c r="G837" s="1"/>
    </row>
    <row r="838" spans="1:7" ht="31.5" x14ac:dyDescent="0.25">
      <c r="A838" s="152"/>
      <c r="B838" s="15" t="s">
        <v>112</v>
      </c>
      <c r="C838" s="159">
        <f>SUM(C839:C841)</f>
        <v>0</v>
      </c>
      <c r="D838" s="159">
        <f t="shared" ref="D838:E838" si="209">SUM(D839:D841)</f>
        <v>518232526</v>
      </c>
      <c r="E838" s="159">
        <f t="shared" si="209"/>
        <v>0</v>
      </c>
      <c r="F838" s="79"/>
      <c r="G838" s="1"/>
    </row>
    <row r="839" spans="1:7" ht="50.25" customHeight="1" x14ac:dyDescent="0.25">
      <c r="A839" s="152"/>
      <c r="B839" s="24" t="s">
        <v>312</v>
      </c>
      <c r="C839" s="158"/>
      <c r="D839" s="158">
        <v>418232526</v>
      </c>
      <c r="E839" s="158"/>
      <c r="F839" s="157" t="s">
        <v>447</v>
      </c>
      <c r="G839" s="1"/>
    </row>
    <row r="840" spans="1:7" ht="94.5" x14ac:dyDescent="0.25">
      <c r="A840" s="152"/>
      <c r="B840" s="16" t="s">
        <v>313</v>
      </c>
      <c r="C840" s="158"/>
      <c r="D840" s="197">
        <v>100000000</v>
      </c>
      <c r="E840" s="158"/>
      <c r="F840" s="157" t="s">
        <v>466</v>
      </c>
      <c r="G840" s="1"/>
    </row>
    <row r="841" spans="1:7" hidden="1" x14ac:dyDescent="0.25">
      <c r="A841" s="152"/>
      <c r="B841" s="16"/>
      <c r="C841" s="160"/>
      <c r="D841" s="170"/>
      <c r="E841" s="160"/>
      <c r="F841" s="13"/>
      <c r="G841" s="1"/>
    </row>
    <row r="842" spans="1:7" ht="47.25" x14ac:dyDescent="0.25">
      <c r="A842" s="152" t="s">
        <v>3</v>
      </c>
      <c r="B842" s="10" t="s">
        <v>239</v>
      </c>
      <c r="C842" s="12">
        <f>C843+C859+C863+C866+C871</f>
        <v>1424200</v>
      </c>
      <c r="D842" s="12">
        <f>D843+D859+D863+D866+D871</f>
        <v>9817560</v>
      </c>
      <c r="E842" s="12">
        <f>E843+E859+E863+E866+E871</f>
        <v>11079657</v>
      </c>
      <c r="F842" s="17"/>
      <c r="G842" s="1"/>
    </row>
    <row r="843" spans="1:7" ht="51" customHeight="1" x14ac:dyDescent="0.25">
      <c r="A843" s="152" t="s">
        <v>4</v>
      </c>
      <c r="B843" s="39" t="s">
        <v>240</v>
      </c>
      <c r="C843" s="12">
        <f>C844+C854</f>
        <v>1424200</v>
      </c>
      <c r="D843" s="12">
        <f>D844+D854</f>
        <v>9817560</v>
      </c>
      <c r="E843" s="12">
        <f>E844+E854</f>
        <v>10918026</v>
      </c>
      <c r="F843" s="17"/>
      <c r="G843" s="1"/>
    </row>
    <row r="844" spans="1:7" ht="47.25" x14ac:dyDescent="0.25">
      <c r="A844" s="67"/>
      <c r="B844" s="64" t="s">
        <v>54</v>
      </c>
      <c r="C844" s="159">
        <f>SUM(C845:C853)</f>
        <v>1424200</v>
      </c>
      <c r="D844" s="159">
        <f>SUM(D845:D853)</f>
        <v>9817560</v>
      </c>
      <c r="E844" s="159">
        <f>SUM(E845:E853)</f>
        <v>10918026</v>
      </c>
      <c r="F844" s="17"/>
      <c r="G844" s="1"/>
    </row>
    <row r="845" spans="1:7" ht="31.5" x14ac:dyDescent="0.25">
      <c r="A845" s="67"/>
      <c r="B845" s="101" t="s">
        <v>278</v>
      </c>
      <c r="C845" s="160"/>
      <c r="D845" s="160">
        <v>6430000</v>
      </c>
      <c r="E845" s="160"/>
      <c r="F845" s="157" t="s">
        <v>448</v>
      </c>
      <c r="G845" s="1"/>
    </row>
    <row r="846" spans="1:7" ht="52.5" customHeight="1" x14ac:dyDescent="0.25">
      <c r="A846" s="67"/>
      <c r="B846" s="101" t="s">
        <v>279</v>
      </c>
      <c r="C846" s="160"/>
      <c r="D846" s="160">
        <f>3887560-500000</f>
        <v>3387560</v>
      </c>
      <c r="E846" s="160"/>
      <c r="F846" s="157" t="s">
        <v>505</v>
      </c>
      <c r="G846" s="1"/>
    </row>
    <row r="847" spans="1:7" ht="31.5" hidden="1" x14ac:dyDescent="0.25">
      <c r="A847" s="67"/>
      <c r="B847" s="147"/>
      <c r="C847" s="158"/>
      <c r="D847" s="158"/>
      <c r="E847" s="158"/>
      <c r="F847" s="203" t="s">
        <v>418</v>
      </c>
      <c r="G847" s="1"/>
    </row>
    <row r="848" spans="1:7" ht="81.75" customHeight="1" x14ac:dyDescent="0.25">
      <c r="A848" s="67"/>
      <c r="B848" s="101" t="s">
        <v>280</v>
      </c>
      <c r="C848" s="160">
        <v>4273000</v>
      </c>
      <c r="D848" s="158"/>
      <c r="E848" s="158"/>
      <c r="F848" s="153" t="s">
        <v>449</v>
      </c>
      <c r="G848" s="1"/>
    </row>
    <row r="849" spans="1:12" ht="51" hidden="1" customHeight="1" x14ac:dyDescent="0.25">
      <c r="A849" s="67"/>
      <c r="B849" s="101"/>
      <c r="C849" s="158"/>
      <c r="D849" s="158"/>
      <c r="E849" s="158"/>
      <c r="F849" s="119"/>
      <c r="G849" s="1"/>
    </row>
    <row r="850" spans="1:12" ht="67.5" customHeight="1" x14ac:dyDescent="0.25">
      <c r="A850" s="67"/>
      <c r="B850" s="101" t="s">
        <v>281</v>
      </c>
      <c r="C850" s="158"/>
      <c r="D850" s="158"/>
      <c r="E850" s="158">
        <v>10573367</v>
      </c>
      <c r="F850" s="207" t="s">
        <v>451</v>
      </c>
      <c r="G850" s="1"/>
    </row>
    <row r="851" spans="1:12" ht="73.5" customHeight="1" x14ac:dyDescent="0.25">
      <c r="A851" s="67"/>
      <c r="B851" s="101" t="s">
        <v>282</v>
      </c>
      <c r="C851" s="160">
        <v>14039500</v>
      </c>
      <c r="D851" s="160"/>
      <c r="E851" s="160"/>
      <c r="F851" s="153" t="s">
        <v>450</v>
      </c>
      <c r="G851" s="1"/>
    </row>
    <row r="852" spans="1:12" ht="81" customHeight="1" x14ac:dyDescent="0.25">
      <c r="A852" s="67"/>
      <c r="B852" s="101" t="s">
        <v>506</v>
      </c>
      <c r="C852" s="158">
        <v>-16888300</v>
      </c>
      <c r="D852" s="158"/>
      <c r="E852" s="158">
        <v>344659</v>
      </c>
      <c r="F852" s="119" t="s">
        <v>452</v>
      </c>
      <c r="G852" s="1"/>
    </row>
    <row r="853" spans="1:12" ht="51" hidden="1" customHeight="1" x14ac:dyDescent="0.25">
      <c r="A853" s="67"/>
      <c r="B853" s="101"/>
      <c r="C853" s="160"/>
      <c r="D853" s="160"/>
      <c r="E853" s="160"/>
      <c r="F853" s="13"/>
      <c r="G853" s="1"/>
    </row>
    <row r="854" spans="1:12" s="63" customFormat="1" ht="31.5" hidden="1" x14ac:dyDescent="0.25">
      <c r="A854" s="102"/>
      <c r="B854" s="21" t="s">
        <v>23</v>
      </c>
      <c r="C854" s="159">
        <f>SUM(C855:C858)</f>
        <v>0</v>
      </c>
      <c r="D854" s="159">
        <f t="shared" ref="D854:E854" si="210">SUM(D855:D858)</f>
        <v>0</v>
      </c>
      <c r="E854" s="159">
        <f t="shared" si="210"/>
        <v>0</v>
      </c>
      <c r="F854" s="13"/>
      <c r="G854" s="1"/>
      <c r="H854" s="62"/>
      <c r="I854" s="62"/>
      <c r="J854" s="62"/>
      <c r="K854" s="62"/>
      <c r="L854" s="62"/>
    </row>
    <row r="855" spans="1:12" hidden="1" x14ac:dyDescent="0.25">
      <c r="A855" s="67"/>
      <c r="B855" s="65"/>
      <c r="C855" s="160"/>
      <c r="D855" s="160"/>
      <c r="E855" s="160"/>
      <c r="F855" s="13"/>
      <c r="G855" s="1"/>
    </row>
    <row r="856" spans="1:12" hidden="1" x14ac:dyDescent="0.25">
      <c r="A856" s="67"/>
      <c r="B856" s="65"/>
      <c r="C856" s="160"/>
      <c r="D856" s="160"/>
      <c r="E856" s="160"/>
      <c r="F856" s="153"/>
      <c r="G856" s="1"/>
    </row>
    <row r="857" spans="1:12" hidden="1" x14ac:dyDescent="0.25">
      <c r="A857" s="67"/>
      <c r="B857" s="65"/>
      <c r="C857" s="160"/>
      <c r="D857" s="160"/>
      <c r="E857" s="160"/>
      <c r="F857" s="153"/>
      <c r="G857" s="1"/>
    </row>
    <row r="858" spans="1:12" hidden="1" x14ac:dyDescent="0.25">
      <c r="A858" s="67"/>
      <c r="B858" s="101"/>
      <c r="C858" s="160"/>
      <c r="D858" s="160"/>
      <c r="E858" s="160"/>
      <c r="F858" s="153"/>
      <c r="G858" s="1"/>
    </row>
    <row r="859" spans="1:12" ht="64.5" customHeight="1" x14ac:dyDescent="0.25">
      <c r="A859" s="152" t="s">
        <v>47</v>
      </c>
      <c r="B859" s="77" t="s">
        <v>111</v>
      </c>
      <c r="C859" s="12">
        <f>C860</f>
        <v>0</v>
      </c>
      <c r="D859" s="12">
        <f t="shared" ref="D859:E859" si="211">D860</f>
        <v>0</v>
      </c>
      <c r="E859" s="12">
        <f t="shared" si="211"/>
        <v>161631</v>
      </c>
      <c r="F859" s="17"/>
      <c r="G859" s="1"/>
    </row>
    <row r="860" spans="1:12" ht="47.25" x14ac:dyDescent="0.25">
      <c r="A860" s="152"/>
      <c r="B860" s="64" t="s">
        <v>54</v>
      </c>
      <c r="C860" s="159">
        <f>SUM(C861:C862)</f>
        <v>0</v>
      </c>
      <c r="D860" s="159">
        <f t="shared" ref="D860:E860" si="212">SUM(D861:D862)</f>
        <v>0</v>
      </c>
      <c r="E860" s="159">
        <f t="shared" si="212"/>
        <v>161631</v>
      </c>
      <c r="F860" s="4"/>
      <c r="G860" s="1"/>
    </row>
    <row r="861" spans="1:12" ht="81.75" customHeight="1" x14ac:dyDescent="0.25">
      <c r="A861" s="152"/>
      <c r="B861" s="25" t="s">
        <v>302</v>
      </c>
      <c r="C861" s="160"/>
      <c r="D861" s="160"/>
      <c r="E861" s="160">
        <v>161631</v>
      </c>
      <c r="F861" s="203" t="s">
        <v>418</v>
      </c>
      <c r="G861" s="1"/>
    </row>
    <row r="862" spans="1:12" hidden="1" x14ac:dyDescent="0.25">
      <c r="A862" s="152"/>
      <c r="B862" s="65"/>
      <c r="C862" s="160"/>
      <c r="D862" s="160"/>
      <c r="E862" s="160"/>
      <c r="F862" s="153"/>
      <c r="G862" s="1"/>
    </row>
    <row r="863" spans="1:12" ht="94.5" hidden="1" x14ac:dyDescent="0.25">
      <c r="A863" s="152" t="s">
        <v>51</v>
      </c>
      <c r="B863" s="77" t="s">
        <v>241</v>
      </c>
      <c r="C863" s="12">
        <f>C864</f>
        <v>0</v>
      </c>
      <c r="D863" s="12">
        <f t="shared" ref="D863:E864" si="213">D864</f>
        <v>0</v>
      </c>
      <c r="E863" s="12">
        <f t="shared" si="213"/>
        <v>0</v>
      </c>
      <c r="F863" s="17"/>
      <c r="G863" s="1"/>
    </row>
    <row r="864" spans="1:12" hidden="1" x14ac:dyDescent="0.25">
      <c r="A864" s="152"/>
      <c r="B864" s="40" t="s">
        <v>53</v>
      </c>
      <c r="C864" s="159">
        <f>C865</f>
        <v>0</v>
      </c>
      <c r="D864" s="159">
        <f t="shared" si="213"/>
        <v>0</v>
      </c>
      <c r="E864" s="159">
        <f t="shared" si="213"/>
        <v>0</v>
      </c>
      <c r="F864" s="17"/>
      <c r="G864" s="1"/>
    </row>
    <row r="865" spans="1:7" hidden="1" x14ac:dyDescent="0.25">
      <c r="A865" s="152"/>
      <c r="B865" s="58"/>
      <c r="C865" s="160"/>
      <c r="D865" s="160"/>
      <c r="E865" s="160"/>
      <c r="F865" s="17"/>
      <c r="G865" s="1"/>
    </row>
    <row r="866" spans="1:7" ht="47.25" hidden="1" x14ac:dyDescent="0.25">
      <c r="A866" s="152" t="s">
        <v>5</v>
      </c>
      <c r="B866" s="39" t="s">
        <v>6</v>
      </c>
      <c r="C866" s="12">
        <f>C867</f>
        <v>0</v>
      </c>
      <c r="D866" s="12">
        <f t="shared" ref="D866:E866" si="214">D867</f>
        <v>0</v>
      </c>
      <c r="E866" s="12">
        <f t="shared" si="214"/>
        <v>0</v>
      </c>
      <c r="F866" s="17"/>
      <c r="G866" s="1"/>
    </row>
    <row r="867" spans="1:7" hidden="1" x14ac:dyDescent="0.25">
      <c r="A867" s="152"/>
      <c r="B867" s="40" t="s">
        <v>53</v>
      </c>
      <c r="C867" s="159">
        <f>C868+C869+C870</f>
        <v>0</v>
      </c>
      <c r="D867" s="159">
        <f t="shared" ref="D867:E867" si="215">D868+D869+D870</f>
        <v>0</v>
      </c>
      <c r="E867" s="159">
        <f t="shared" si="215"/>
        <v>0</v>
      </c>
      <c r="F867" s="17"/>
      <c r="G867" s="1"/>
    </row>
    <row r="868" spans="1:7" hidden="1" x14ac:dyDescent="0.25">
      <c r="A868" s="67"/>
      <c r="B868" s="25"/>
      <c r="C868" s="160"/>
      <c r="D868" s="160"/>
      <c r="E868" s="160"/>
      <c r="F868" s="153"/>
      <c r="G868" s="1"/>
    </row>
    <row r="869" spans="1:7" hidden="1" x14ac:dyDescent="0.25">
      <c r="A869" s="67"/>
      <c r="B869" s="44"/>
      <c r="C869" s="160"/>
      <c r="D869" s="160"/>
      <c r="E869" s="160"/>
      <c r="F869" s="153"/>
      <c r="G869" s="1"/>
    </row>
    <row r="870" spans="1:7" hidden="1" x14ac:dyDescent="0.25">
      <c r="A870" s="67"/>
      <c r="B870" s="44"/>
      <c r="C870" s="160"/>
      <c r="D870" s="160"/>
      <c r="E870" s="160"/>
      <c r="F870" s="153"/>
      <c r="G870" s="1"/>
    </row>
    <row r="871" spans="1:7" ht="78.75" hidden="1" x14ac:dyDescent="0.25">
      <c r="A871" s="152" t="s">
        <v>243</v>
      </c>
      <c r="B871" s="39" t="s">
        <v>242</v>
      </c>
      <c r="C871" s="12">
        <f>C872+C876</f>
        <v>0</v>
      </c>
      <c r="D871" s="12">
        <f t="shared" ref="D871:E871" si="216">D872+D876</f>
        <v>0</v>
      </c>
      <c r="E871" s="12">
        <f t="shared" si="216"/>
        <v>0</v>
      </c>
      <c r="F871" s="145"/>
      <c r="G871" s="1"/>
    </row>
    <row r="872" spans="1:7" ht="47.25" hidden="1" x14ac:dyDescent="0.25">
      <c r="A872" s="152"/>
      <c r="B872" s="64" t="s">
        <v>54</v>
      </c>
      <c r="C872" s="159">
        <f>C875+C874+C873</f>
        <v>0</v>
      </c>
      <c r="D872" s="159">
        <f t="shared" ref="D872:E872" si="217">D875+D874+D873</f>
        <v>0</v>
      </c>
      <c r="E872" s="159">
        <f t="shared" si="217"/>
        <v>0</v>
      </c>
      <c r="F872" s="17"/>
      <c r="G872" s="1"/>
    </row>
    <row r="873" spans="1:7" hidden="1" x14ac:dyDescent="0.25">
      <c r="A873" s="152"/>
      <c r="B873" s="25"/>
      <c r="C873" s="160"/>
      <c r="D873" s="160"/>
      <c r="E873" s="160"/>
      <c r="F873" s="17"/>
      <c r="G873" s="1"/>
    </row>
    <row r="874" spans="1:7" hidden="1" x14ac:dyDescent="0.25">
      <c r="A874" s="152"/>
      <c r="B874" s="25"/>
      <c r="C874" s="160"/>
      <c r="D874" s="160"/>
      <c r="E874" s="160"/>
      <c r="F874" s="17"/>
      <c r="G874" s="1"/>
    </row>
    <row r="875" spans="1:7" hidden="1" x14ac:dyDescent="0.25">
      <c r="A875" s="152"/>
      <c r="B875" s="25"/>
      <c r="C875" s="160"/>
      <c r="D875" s="160"/>
      <c r="E875" s="160"/>
      <c r="F875" s="17"/>
      <c r="G875" s="1"/>
    </row>
    <row r="876" spans="1:7" hidden="1" x14ac:dyDescent="0.25">
      <c r="A876" s="152"/>
      <c r="B876" s="15" t="s">
        <v>52</v>
      </c>
      <c r="C876" s="160">
        <f>C877</f>
        <v>0</v>
      </c>
      <c r="D876" s="160">
        <f t="shared" ref="D876" si="218">D877</f>
        <v>0</v>
      </c>
      <c r="E876" s="160">
        <f>E877</f>
        <v>0</v>
      </c>
      <c r="F876" s="17"/>
      <c r="G876" s="1"/>
    </row>
    <row r="877" spans="1:7" hidden="1" x14ac:dyDescent="0.25">
      <c r="A877" s="152"/>
      <c r="B877" s="8"/>
      <c r="C877" s="160"/>
      <c r="D877" s="159"/>
      <c r="E877" s="159"/>
      <c r="F877" s="17"/>
      <c r="G877" s="1"/>
    </row>
    <row r="878" spans="1:7" ht="37.5" customHeight="1" x14ac:dyDescent="0.25">
      <c r="A878" s="152" t="s">
        <v>128</v>
      </c>
      <c r="B878" s="14" t="s">
        <v>125</v>
      </c>
      <c r="C878" s="12">
        <f>C879+C884</f>
        <v>573500</v>
      </c>
      <c r="D878" s="12">
        <f t="shared" ref="D878:E878" si="219">D879+D884</f>
        <v>0</v>
      </c>
      <c r="E878" s="12">
        <f t="shared" si="219"/>
        <v>0</v>
      </c>
      <c r="F878" s="17"/>
      <c r="G878" s="1"/>
    </row>
    <row r="879" spans="1:7" ht="51" hidden="1" customHeight="1" x14ac:dyDescent="0.25">
      <c r="A879" s="152" t="s">
        <v>126</v>
      </c>
      <c r="B879" s="14" t="s">
        <v>127</v>
      </c>
      <c r="C879" s="12">
        <f>C880</f>
        <v>0</v>
      </c>
      <c r="D879" s="12">
        <f t="shared" ref="D879:E879" si="220">D880</f>
        <v>0</v>
      </c>
      <c r="E879" s="12">
        <f t="shared" si="220"/>
        <v>0</v>
      </c>
      <c r="F879" s="17"/>
      <c r="G879" s="1"/>
    </row>
    <row r="880" spans="1:7" hidden="1" x14ac:dyDescent="0.25">
      <c r="A880" s="152"/>
      <c r="B880" s="66" t="s">
        <v>136</v>
      </c>
      <c r="C880" s="160">
        <f>C881+C882+C883</f>
        <v>0</v>
      </c>
      <c r="D880" s="160">
        <f t="shared" ref="D880:E880" si="221">D881+D882+D883</f>
        <v>0</v>
      </c>
      <c r="E880" s="160">
        <f t="shared" si="221"/>
        <v>0</v>
      </c>
      <c r="F880" s="17"/>
      <c r="G880" s="1"/>
    </row>
    <row r="881" spans="1:12" hidden="1" x14ac:dyDescent="0.25">
      <c r="A881" s="152"/>
      <c r="B881" s="25"/>
      <c r="C881" s="160"/>
      <c r="D881" s="160"/>
      <c r="E881" s="160"/>
      <c r="F881" s="153"/>
      <c r="G881" s="1"/>
    </row>
    <row r="882" spans="1:12" hidden="1" x14ac:dyDescent="0.25">
      <c r="A882" s="152"/>
      <c r="B882" s="25"/>
      <c r="C882" s="160"/>
      <c r="D882" s="160"/>
      <c r="E882" s="160"/>
      <c r="F882" s="17"/>
      <c r="G882" s="1"/>
    </row>
    <row r="883" spans="1:12" ht="65.25" hidden="1" customHeight="1" x14ac:dyDescent="0.25">
      <c r="A883" s="152"/>
      <c r="B883" s="8"/>
      <c r="C883" s="160"/>
      <c r="D883" s="160"/>
      <c r="E883" s="159"/>
      <c r="F883" s="153"/>
      <c r="G883" s="1"/>
    </row>
    <row r="884" spans="1:12" s="72" customFormat="1" ht="47.25" x14ac:dyDescent="0.25">
      <c r="A884" s="152" t="s">
        <v>170</v>
      </c>
      <c r="B884" s="14" t="s">
        <v>183</v>
      </c>
      <c r="C884" s="12">
        <f>C885</f>
        <v>573500</v>
      </c>
      <c r="D884" s="12">
        <f t="shared" ref="D884:E885" si="222">D885</f>
        <v>0</v>
      </c>
      <c r="E884" s="12">
        <f t="shared" si="222"/>
        <v>0</v>
      </c>
      <c r="F884" s="153"/>
      <c r="G884" s="1"/>
      <c r="H884" s="71"/>
      <c r="I884" s="71"/>
      <c r="J884" s="71"/>
      <c r="K884" s="71"/>
      <c r="L884" s="71"/>
    </row>
    <row r="885" spans="1:12" x14ac:dyDescent="0.25">
      <c r="A885" s="152"/>
      <c r="B885" s="66" t="s">
        <v>136</v>
      </c>
      <c r="C885" s="160">
        <f>C886</f>
        <v>573500</v>
      </c>
      <c r="D885" s="160">
        <f t="shared" si="222"/>
        <v>0</v>
      </c>
      <c r="E885" s="160">
        <f t="shared" si="222"/>
        <v>0</v>
      </c>
      <c r="F885" s="153"/>
      <c r="G885" s="1"/>
    </row>
    <row r="886" spans="1:12" ht="47.25" x14ac:dyDescent="0.25">
      <c r="A886" s="152"/>
      <c r="B886" s="8" t="s">
        <v>283</v>
      </c>
      <c r="C886" s="160">
        <v>573500</v>
      </c>
      <c r="D886" s="160"/>
      <c r="E886" s="159"/>
      <c r="F886" s="203" t="s">
        <v>453</v>
      </c>
      <c r="G886" s="1"/>
    </row>
    <row r="887" spans="1:12" ht="63" x14ac:dyDescent="0.25">
      <c r="A887" s="152" t="s">
        <v>153</v>
      </c>
      <c r="B887" s="14" t="s">
        <v>244</v>
      </c>
      <c r="C887" s="12">
        <f>C888+C897</f>
        <v>0</v>
      </c>
      <c r="D887" s="12">
        <f t="shared" ref="D887:E887" si="223">D888+D897</f>
        <v>239696970</v>
      </c>
      <c r="E887" s="12">
        <f t="shared" si="223"/>
        <v>0</v>
      </c>
      <c r="F887" s="17"/>
      <c r="G887" s="1"/>
    </row>
    <row r="888" spans="1:12" ht="63" x14ac:dyDescent="0.25">
      <c r="A888" s="152" t="s">
        <v>154</v>
      </c>
      <c r="B888" s="14" t="s">
        <v>155</v>
      </c>
      <c r="C888" s="12">
        <f>C889</f>
        <v>0</v>
      </c>
      <c r="D888" s="12">
        <f t="shared" ref="D888:E888" si="224">D889</f>
        <v>239696970</v>
      </c>
      <c r="E888" s="12">
        <f t="shared" si="224"/>
        <v>0</v>
      </c>
      <c r="F888" s="17"/>
      <c r="G888" s="1"/>
    </row>
    <row r="889" spans="1:12" ht="31.5" x14ac:dyDescent="0.25">
      <c r="A889" s="152"/>
      <c r="B889" s="25" t="s">
        <v>258</v>
      </c>
      <c r="C889" s="159">
        <f>SUM(C890:C896)</f>
        <v>0</v>
      </c>
      <c r="D889" s="159">
        <f t="shared" ref="D889:E889" si="225">SUM(D890:D896)</f>
        <v>239696970</v>
      </c>
      <c r="E889" s="159">
        <f t="shared" si="225"/>
        <v>0</v>
      </c>
      <c r="F889" s="17"/>
      <c r="G889" s="1"/>
    </row>
    <row r="890" spans="1:12" hidden="1" x14ac:dyDescent="0.25">
      <c r="A890" s="152"/>
      <c r="B890" s="25"/>
      <c r="C890" s="160"/>
      <c r="D890" s="160"/>
      <c r="E890" s="159"/>
      <c r="F890" s="17"/>
      <c r="G890" s="1"/>
    </row>
    <row r="891" spans="1:12" ht="49.5" hidden="1" customHeight="1" x14ac:dyDescent="0.25">
      <c r="A891" s="152"/>
      <c r="B891" s="25"/>
      <c r="C891" s="160"/>
      <c r="D891" s="160"/>
      <c r="E891" s="159"/>
      <c r="F891" s="17"/>
      <c r="G891" s="1"/>
    </row>
    <row r="892" spans="1:12" ht="67.5" customHeight="1" x14ac:dyDescent="0.25">
      <c r="A892" s="152"/>
      <c r="B892" s="25" t="s">
        <v>312</v>
      </c>
      <c r="C892" s="158"/>
      <c r="D892" s="158">
        <v>239696970</v>
      </c>
      <c r="E892" s="191"/>
      <c r="F892" s="146" t="s">
        <v>467</v>
      </c>
      <c r="G892" s="1"/>
    </row>
    <row r="893" spans="1:12" hidden="1" x14ac:dyDescent="0.25">
      <c r="A893" s="152"/>
      <c r="B893" s="25"/>
      <c r="C893" s="160"/>
      <c r="D893" s="159"/>
      <c r="E893" s="159"/>
      <c r="F893" s="134"/>
      <c r="G893" s="1"/>
    </row>
    <row r="894" spans="1:12" hidden="1" x14ac:dyDescent="0.25">
      <c r="A894" s="152"/>
      <c r="B894" s="25"/>
      <c r="C894" s="160"/>
      <c r="D894" s="159"/>
      <c r="E894" s="159"/>
      <c r="F894" s="134"/>
      <c r="G894" s="1"/>
    </row>
    <row r="895" spans="1:12" hidden="1" x14ac:dyDescent="0.25">
      <c r="A895" s="152"/>
      <c r="B895" s="25"/>
      <c r="C895" s="160"/>
      <c r="D895" s="159"/>
      <c r="E895" s="159"/>
      <c r="F895" s="134"/>
      <c r="G895" s="1"/>
    </row>
    <row r="896" spans="1:12" hidden="1" x14ac:dyDescent="0.25">
      <c r="A896" s="152"/>
      <c r="B896" s="25"/>
      <c r="C896" s="160"/>
      <c r="D896" s="159"/>
      <c r="E896" s="159"/>
      <c r="F896" s="134"/>
      <c r="G896" s="1"/>
    </row>
    <row r="897" spans="1:7" ht="69" hidden="1" customHeight="1" x14ac:dyDescent="0.25">
      <c r="A897" s="152" t="s">
        <v>156</v>
      </c>
      <c r="B897" s="14" t="s">
        <v>68</v>
      </c>
      <c r="C897" s="12">
        <f>C898</f>
        <v>0</v>
      </c>
      <c r="D897" s="12">
        <f t="shared" ref="D897:E897" si="226">D898</f>
        <v>0</v>
      </c>
      <c r="E897" s="12">
        <f t="shared" si="226"/>
        <v>0</v>
      </c>
      <c r="F897" s="17"/>
      <c r="G897" s="1"/>
    </row>
    <row r="898" spans="1:7" ht="31.5" hidden="1" x14ac:dyDescent="0.25">
      <c r="A898" s="152"/>
      <c r="B898" s="25" t="s">
        <v>258</v>
      </c>
      <c r="C898" s="159">
        <f>SUM(C899:C900)</f>
        <v>0</v>
      </c>
      <c r="D898" s="159">
        <f t="shared" ref="D898:E898" si="227">SUM(D899:D900)</f>
        <v>0</v>
      </c>
      <c r="E898" s="159">
        <f t="shared" si="227"/>
        <v>0</v>
      </c>
      <c r="F898" s="17"/>
      <c r="G898" s="1"/>
    </row>
    <row r="899" spans="1:7" hidden="1" x14ac:dyDescent="0.25">
      <c r="A899" s="152"/>
      <c r="B899" s="25"/>
      <c r="C899" s="160"/>
      <c r="D899" s="160"/>
      <c r="E899" s="159"/>
      <c r="F899" s="17"/>
      <c r="G899" s="1"/>
    </row>
    <row r="900" spans="1:7" hidden="1" x14ac:dyDescent="0.25">
      <c r="A900" s="152"/>
      <c r="B900" s="25"/>
      <c r="C900" s="160"/>
      <c r="D900" s="159"/>
      <c r="E900" s="159"/>
      <c r="F900" s="17"/>
      <c r="G900" s="1"/>
    </row>
    <row r="901" spans="1:7" ht="47.25" x14ac:dyDescent="0.25">
      <c r="A901" s="152" t="s">
        <v>157</v>
      </c>
      <c r="B901" s="14" t="s">
        <v>158</v>
      </c>
      <c r="C901" s="12">
        <f>C902</f>
        <v>0</v>
      </c>
      <c r="D901" s="12">
        <f t="shared" ref="D901:D902" si="228">D902</f>
        <v>0</v>
      </c>
      <c r="E901" s="12">
        <f>E902</f>
        <v>322025</v>
      </c>
      <c r="F901" s="153"/>
      <c r="G901" s="1"/>
    </row>
    <row r="902" spans="1:7" ht="47.25" x14ac:dyDescent="0.25">
      <c r="A902" s="152" t="s">
        <v>159</v>
      </c>
      <c r="B902" s="14" t="s">
        <v>63</v>
      </c>
      <c r="C902" s="12">
        <f>C903</f>
        <v>0</v>
      </c>
      <c r="D902" s="12">
        <f t="shared" si="228"/>
        <v>0</v>
      </c>
      <c r="E902" s="12">
        <f>E903</f>
        <v>322025</v>
      </c>
      <c r="F902" s="153"/>
      <c r="G902" s="1"/>
    </row>
    <row r="903" spans="1:7" ht="31.5" x14ac:dyDescent="0.25">
      <c r="A903" s="152"/>
      <c r="B903" s="66" t="s">
        <v>55</v>
      </c>
      <c r="C903" s="159">
        <f>SUM(C904:C906)</f>
        <v>0</v>
      </c>
      <c r="D903" s="159">
        <f t="shared" ref="D903" si="229">SUM(D904:D906)</f>
        <v>0</v>
      </c>
      <c r="E903" s="159">
        <f>SUM(E904:E906)</f>
        <v>322025</v>
      </c>
      <c r="F903" s="153"/>
      <c r="G903" s="1"/>
    </row>
    <row r="904" spans="1:7" ht="31.5" x14ac:dyDescent="0.25">
      <c r="A904" s="152"/>
      <c r="B904" s="8"/>
      <c r="C904" s="160"/>
      <c r="D904" s="160"/>
      <c r="E904" s="160">
        <v>322025</v>
      </c>
      <c r="F904" s="203" t="s">
        <v>418</v>
      </c>
      <c r="G904" s="1"/>
    </row>
    <row r="905" spans="1:7" ht="51" hidden="1" customHeight="1" x14ac:dyDescent="0.25">
      <c r="A905" s="152"/>
      <c r="B905" s="8"/>
      <c r="C905" s="160"/>
      <c r="D905" s="160"/>
      <c r="E905" s="159"/>
      <c r="F905" s="17"/>
      <c r="G905" s="1"/>
    </row>
    <row r="906" spans="1:7" hidden="1" x14ac:dyDescent="0.25">
      <c r="A906" s="152"/>
      <c r="B906" s="8"/>
      <c r="C906" s="160"/>
      <c r="D906" s="160"/>
      <c r="E906" s="159"/>
      <c r="F906" s="153"/>
      <c r="G906" s="1"/>
    </row>
    <row r="907" spans="1:7" ht="63.75" customHeight="1" x14ac:dyDescent="0.25">
      <c r="A907" s="152" t="s">
        <v>7</v>
      </c>
      <c r="B907" s="39" t="s">
        <v>8</v>
      </c>
      <c r="C907" s="12">
        <f>C908+C911+C914+C917</f>
        <v>0</v>
      </c>
      <c r="D907" s="12">
        <f t="shared" ref="D907:E907" si="230">D908+D911+D914+D917</f>
        <v>343763687</v>
      </c>
      <c r="E907" s="12">
        <f t="shared" si="230"/>
        <v>68255000</v>
      </c>
      <c r="F907" s="13"/>
      <c r="G907" s="1"/>
    </row>
    <row r="908" spans="1:7" ht="47.25" x14ac:dyDescent="0.25">
      <c r="A908" s="152" t="s">
        <v>130</v>
      </c>
      <c r="B908" s="103" t="s">
        <v>129</v>
      </c>
      <c r="C908" s="12">
        <f>C909</f>
        <v>0</v>
      </c>
      <c r="D908" s="12">
        <f t="shared" ref="D908:E909" si="231">D909</f>
        <v>0</v>
      </c>
      <c r="E908" s="12">
        <f t="shared" si="231"/>
        <v>7582000</v>
      </c>
      <c r="F908" s="17"/>
      <c r="G908" s="1"/>
    </row>
    <row r="909" spans="1:7" x14ac:dyDescent="0.25">
      <c r="A909" s="152"/>
      <c r="B909" s="40" t="s">
        <v>22</v>
      </c>
      <c r="C909" s="159">
        <f>C910</f>
        <v>0</v>
      </c>
      <c r="D909" s="159">
        <f t="shared" si="231"/>
        <v>0</v>
      </c>
      <c r="E909" s="159">
        <f t="shared" si="231"/>
        <v>7582000</v>
      </c>
      <c r="F909" s="17"/>
      <c r="G909" s="1"/>
    </row>
    <row r="910" spans="1:7" ht="54" customHeight="1" x14ac:dyDescent="0.25">
      <c r="A910" s="152"/>
      <c r="B910" s="40"/>
      <c r="C910" s="159"/>
      <c r="D910" s="160"/>
      <c r="E910" s="160">
        <f>6400000+1182000</f>
        <v>7582000</v>
      </c>
      <c r="F910" s="146" t="s">
        <v>454</v>
      </c>
      <c r="G910" s="1"/>
    </row>
    <row r="911" spans="1:7" ht="97.5" customHeight="1" x14ac:dyDescent="0.25">
      <c r="A911" s="152" t="s">
        <v>62</v>
      </c>
      <c r="B911" s="39" t="s">
        <v>167</v>
      </c>
      <c r="C911" s="12">
        <f>C912</f>
        <v>0</v>
      </c>
      <c r="D911" s="12">
        <f t="shared" ref="D911:E912" si="232">D912</f>
        <v>343763687</v>
      </c>
      <c r="E911" s="12">
        <f t="shared" si="232"/>
        <v>0</v>
      </c>
      <c r="F911" s="153"/>
      <c r="G911" s="1"/>
    </row>
    <row r="912" spans="1:7" x14ac:dyDescent="0.25">
      <c r="A912" s="152"/>
      <c r="B912" s="40" t="s">
        <v>22</v>
      </c>
      <c r="C912" s="159">
        <f>C913</f>
        <v>0</v>
      </c>
      <c r="D912" s="159">
        <f t="shared" si="232"/>
        <v>343763687</v>
      </c>
      <c r="E912" s="159">
        <f t="shared" si="232"/>
        <v>0</v>
      </c>
      <c r="F912" s="153"/>
      <c r="G912" s="1"/>
    </row>
    <row r="913" spans="1:12" ht="85.5" customHeight="1" x14ac:dyDescent="0.25">
      <c r="A913" s="152"/>
      <c r="B913" s="118" t="s">
        <v>377</v>
      </c>
      <c r="C913" s="191"/>
      <c r="D913" s="158">
        <f>445600000-134825757-2+13802540+5000+1182000+24000000-100-5999994</f>
        <v>343763687</v>
      </c>
      <c r="E913" s="158"/>
      <c r="F913" s="119" t="s">
        <v>468</v>
      </c>
      <c r="G913" s="1"/>
    </row>
    <row r="914" spans="1:12" ht="47.25" x14ac:dyDescent="0.25">
      <c r="A914" s="152" t="s">
        <v>110</v>
      </c>
      <c r="B914" s="39" t="s">
        <v>168</v>
      </c>
      <c r="C914" s="12">
        <f>C915</f>
        <v>0</v>
      </c>
      <c r="D914" s="12">
        <f t="shared" ref="D914:E915" si="233">D915</f>
        <v>0</v>
      </c>
      <c r="E914" s="12">
        <f t="shared" si="233"/>
        <v>60650000</v>
      </c>
      <c r="F914" s="153"/>
      <c r="G914" s="1"/>
    </row>
    <row r="915" spans="1:12" x14ac:dyDescent="0.25">
      <c r="A915" s="152"/>
      <c r="B915" s="40" t="s">
        <v>22</v>
      </c>
      <c r="C915" s="159">
        <f>C916</f>
        <v>0</v>
      </c>
      <c r="D915" s="159">
        <f t="shared" si="233"/>
        <v>0</v>
      </c>
      <c r="E915" s="159">
        <f t="shared" si="233"/>
        <v>60650000</v>
      </c>
      <c r="F915" s="153"/>
      <c r="G915" s="1"/>
    </row>
    <row r="916" spans="1:12" ht="68.25" customHeight="1" x14ac:dyDescent="0.25">
      <c r="A916" s="152"/>
      <c r="B916" s="39"/>
      <c r="C916" s="12"/>
      <c r="D916" s="12"/>
      <c r="E916" s="160">
        <v>60650000</v>
      </c>
      <c r="F916" s="153" t="s">
        <v>507</v>
      </c>
      <c r="G916" s="1"/>
    </row>
    <row r="917" spans="1:12" s="72" customFormat="1" ht="47.25" x14ac:dyDescent="0.25">
      <c r="A917" s="152" t="s">
        <v>139</v>
      </c>
      <c r="B917" s="39" t="s">
        <v>169</v>
      </c>
      <c r="C917" s="12">
        <f>C918+C921</f>
        <v>0</v>
      </c>
      <c r="D917" s="12">
        <f t="shared" ref="D917:E917" si="234">D918+D921</f>
        <v>0</v>
      </c>
      <c r="E917" s="12">
        <f t="shared" si="234"/>
        <v>23000</v>
      </c>
      <c r="F917" s="17"/>
      <c r="G917" s="1"/>
      <c r="H917" s="71"/>
      <c r="I917" s="71"/>
      <c r="J917" s="71"/>
      <c r="K917" s="71"/>
      <c r="L917" s="71"/>
    </row>
    <row r="918" spans="1:12" s="63" customFormat="1" hidden="1" x14ac:dyDescent="0.25">
      <c r="A918" s="49"/>
      <c r="B918" s="40" t="s">
        <v>22</v>
      </c>
      <c r="C918" s="159">
        <f>C919+C920</f>
        <v>0</v>
      </c>
      <c r="D918" s="159">
        <f t="shared" ref="D918:E918" si="235">D919+D920</f>
        <v>0</v>
      </c>
      <c r="E918" s="159">
        <f t="shared" si="235"/>
        <v>0</v>
      </c>
      <c r="F918" s="60"/>
      <c r="G918" s="1"/>
      <c r="H918" s="62"/>
      <c r="I918" s="62"/>
      <c r="J918" s="62"/>
      <c r="K918" s="62"/>
      <c r="L918" s="62"/>
    </row>
    <row r="919" spans="1:12" hidden="1" x14ac:dyDescent="0.25">
      <c r="A919" s="152"/>
      <c r="B919" s="40"/>
      <c r="C919" s="12"/>
      <c r="D919" s="12"/>
      <c r="E919" s="160"/>
      <c r="F919" s="153"/>
      <c r="G919" s="1"/>
    </row>
    <row r="920" spans="1:12" hidden="1" x14ac:dyDescent="0.25">
      <c r="A920" s="152"/>
      <c r="B920" s="40"/>
      <c r="C920" s="12"/>
      <c r="D920" s="12"/>
      <c r="E920" s="160"/>
      <c r="F920" s="153"/>
      <c r="G920" s="1"/>
    </row>
    <row r="921" spans="1:12" ht="31.5" x14ac:dyDescent="0.25">
      <c r="A921" s="152"/>
      <c r="B921" s="40" t="s">
        <v>37</v>
      </c>
      <c r="C921" s="159">
        <f>C922+C923</f>
        <v>0</v>
      </c>
      <c r="D921" s="159">
        <f t="shared" ref="D921:E921" si="236">D922+D923</f>
        <v>0</v>
      </c>
      <c r="E921" s="159">
        <f t="shared" si="236"/>
        <v>23000</v>
      </c>
      <c r="F921" s="153"/>
      <c r="G921" s="1"/>
    </row>
    <row r="922" spans="1:12" ht="31.5" x14ac:dyDescent="0.25">
      <c r="A922" s="152"/>
      <c r="B922" s="40"/>
      <c r="C922" s="12"/>
      <c r="D922" s="12"/>
      <c r="E922" s="160">
        <v>23000</v>
      </c>
      <c r="F922" s="203" t="s">
        <v>418</v>
      </c>
      <c r="G922" s="1"/>
    </row>
    <row r="923" spans="1:12" hidden="1" x14ac:dyDescent="0.25">
      <c r="A923" s="152"/>
      <c r="B923" s="40"/>
      <c r="C923" s="12"/>
      <c r="D923" s="12"/>
      <c r="E923" s="160"/>
      <c r="F923" s="153"/>
      <c r="G923" s="1"/>
    </row>
    <row r="924" spans="1:12" ht="66.75" customHeight="1" x14ac:dyDescent="0.25">
      <c r="A924" s="152" t="s">
        <v>42</v>
      </c>
      <c r="B924" s="10" t="s">
        <v>41</v>
      </c>
      <c r="C924" s="12">
        <f>C925+C930+C937</f>
        <v>0</v>
      </c>
      <c r="D924" s="12">
        <f t="shared" ref="D924:E924" si="237">D925+D930+D937</f>
        <v>0</v>
      </c>
      <c r="E924" s="12">
        <f t="shared" si="237"/>
        <v>674505</v>
      </c>
      <c r="F924" s="17"/>
      <c r="G924" s="1"/>
    </row>
    <row r="925" spans="1:12" ht="31.5" x14ac:dyDescent="0.25">
      <c r="A925" s="152" t="s">
        <v>43</v>
      </c>
      <c r="B925" s="59" t="s">
        <v>245</v>
      </c>
      <c r="C925" s="12">
        <f>C926</f>
        <v>0</v>
      </c>
      <c r="D925" s="12">
        <f t="shared" ref="D925" si="238">D926</f>
        <v>0</v>
      </c>
      <c r="E925" s="12">
        <f>E926</f>
        <v>202500</v>
      </c>
      <c r="F925" s="17"/>
      <c r="G925" s="1"/>
    </row>
    <row r="926" spans="1:12" x14ac:dyDescent="0.25">
      <c r="A926" s="152"/>
      <c r="B926" s="64" t="s">
        <v>20</v>
      </c>
      <c r="C926" s="159">
        <f>C927+C928+C929</f>
        <v>0</v>
      </c>
      <c r="D926" s="159">
        <f t="shared" ref="D926" si="239">D927+D928+D929</f>
        <v>0</v>
      </c>
      <c r="E926" s="159">
        <f>E927+E928+E929</f>
        <v>202500</v>
      </c>
      <c r="F926" s="17"/>
      <c r="G926" s="1"/>
    </row>
    <row r="927" spans="1:12" ht="65.25" customHeight="1" x14ac:dyDescent="0.25">
      <c r="A927" s="152"/>
      <c r="B927" s="16" t="s">
        <v>319</v>
      </c>
      <c r="C927" s="160"/>
      <c r="D927" s="160"/>
      <c r="E927" s="160">
        <v>202500</v>
      </c>
      <c r="F927" s="203" t="s">
        <v>418</v>
      </c>
      <c r="G927" s="1"/>
    </row>
    <row r="928" spans="1:12" ht="69" hidden="1" customHeight="1" x14ac:dyDescent="0.25">
      <c r="A928" s="152"/>
      <c r="B928" s="16"/>
      <c r="C928" s="160"/>
      <c r="D928" s="160"/>
      <c r="E928" s="160"/>
      <c r="F928" s="58"/>
      <c r="G928" s="1"/>
    </row>
    <row r="929" spans="1:7" ht="130.5" hidden="1" customHeight="1" x14ac:dyDescent="0.25">
      <c r="A929" s="152"/>
      <c r="B929" s="16"/>
      <c r="C929" s="160"/>
      <c r="D929" s="160"/>
      <c r="E929" s="160"/>
      <c r="F929" s="17"/>
      <c r="G929" s="1"/>
    </row>
    <row r="930" spans="1:7" ht="31.5" hidden="1" x14ac:dyDescent="0.25">
      <c r="A930" s="152" t="s">
        <v>50</v>
      </c>
      <c r="B930" s="86" t="s">
        <v>246</v>
      </c>
      <c r="C930" s="12">
        <f>C931+C935</f>
        <v>0</v>
      </c>
      <c r="D930" s="12">
        <f t="shared" ref="D930:E930" si="240">D931+D935</f>
        <v>0</v>
      </c>
      <c r="E930" s="12">
        <f t="shared" si="240"/>
        <v>0</v>
      </c>
      <c r="F930" s="17"/>
      <c r="G930" s="1"/>
    </row>
    <row r="931" spans="1:7" hidden="1" x14ac:dyDescent="0.25">
      <c r="A931" s="152"/>
      <c r="B931" s="64" t="s">
        <v>20</v>
      </c>
      <c r="C931" s="159">
        <f>C932+C933+C934</f>
        <v>0</v>
      </c>
      <c r="D931" s="159">
        <f t="shared" ref="D931:E931" si="241">D932+D933+D934</f>
        <v>0</v>
      </c>
      <c r="E931" s="159">
        <f t="shared" si="241"/>
        <v>0</v>
      </c>
      <c r="F931" s="17"/>
      <c r="G931" s="1"/>
    </row>
    <row r="932" spans="1:7" hidden="1" x14ac:dyDescent="0.25">
      <c r="A932" s="152"/>
      <c r="B932" s="123"/>
      <c r="C932" s="198"/>
      <c r="D932" s="198"/>
      <c r="E932" s="198"/>
      <c r="F932" s="123"/>
      <c r="G932" s="1"/>
    </row>
    <row r="933" spans="1:7" hidden="1" x14ac:dyDescent="0.25">
      <c r="A933" s="152"/>
      <c r="B933" s="123"/>
      <c r="C933" s="198"/>
      <c r="D933" s="198"/>
      <c r="E933" s="198"/>
      <c r="F933" s="123"/>
      <c r="G933" s="1"/>
    </row>
    <row r="934" spans="1:7" hidden="1" x14ac:dyDescent="0.25">
      <c r="A934" s="152"/>
      <c r="B934" s="123"/>
      <c r="C934" s="198"/>
      <c r="D934" s="198"/>
      <c r="E934" s="198"/>
      <c r="F934" s="123"/>
      <c r="G934" s="1"/>
    </row>
    <row r="935" spans="1:7" hidden="1" x14ac:dyDescent="0.25">
      <c r="A935" s="152"/>
      <c r="B935" s="64" t="s">
        <v>20</v>
      </c>
      <c r="C935" s="159">
        <f>C936</f>
        <v>0</v>
      </c>
      <c r="D935" s="159">
        <f t="shared" ref="D935" si="242">D936</f>
        <v>0</v>
      </c>
      <c r="E935" s="159">
        <f>E936</f>
        <v>0</v>
      </c>
      <c r="F935" s="17"/>
      <c r="G935" s="1"/>
    </row>
    <row r="936" spans="1:7" hidden="1" x14ac:dyDescent="0.25">
      <c r="A936" s="152"/>
      <c r="B936" s="16"/>
      <c r="C936" s="160"/>
      <c r="D936" s="160"/>
      <c r="E936" s="160"/>
      <c r="F936" s="58"/>
      <c r="G936" s="1"/>
    </row>
    <row r="937" spans="1:7" ht="63" x14ac:dyDescent="0.25">
      <c r="A937" s="152" t="s">
        <v>109</v>
      </c>
      <c r="B937" s="59" t="s">
        <v>247</v>
      </c>
      <c r="C937" s="12">
        <f>C938+C940+C942+C944+C946+C948+C950+C952+C955+C959+C961+C963+C965+C967+C969+C971+C973+C975+C977+C979+C981+C983+C985</f>
        <v>0</v>
      </c>
      <c r="D937" s="12">
        <f t="shared" ref="D937:E937" si="243">D938+D940+D942+D944+D946+D948+D950+D952+D955+D959+D961+D963+D965+D967+D969+D971+D973+D975+D977+D979+D981+D983+D985</f>
        <v>0</v>
      </c>
      <c r="E937" s="12">
        <f t="shared" si="243"/>
        <v>472005</v>
      </c>
      <c r="F937" s="17"/>
      <c r="G937" s="1"/>
    </row>
    <row r="938" spans="1:7" ht="31.5" hidden="1" x14ac:dyDescent="0.25">
      <c r="A938" s="152"/>
      <c r="B938" s="40" t="s">
        <v>262</v>
      </c>
      <c r="C938" s="159">
        <f>C939</f>
        <v>0</v>
      </c>
      <c r="D938" s="159">
        <f t="shared" ref="D938:E938" si="244">D939</f>
        <v>0</v>
      </c>
      <c r="E938" s="159">
        <f t="shared" si="244"/>
        <v>0</v>
      </c>
      <c r="F938" s="17"/>
      <c r="G938" s="1"/>
    </row>
    <row r="939" spans="1:7" hidden="1" x14ac:dyDescent="0.25">
      <c r="A939" s="152"/>
      <c r="B939" s="86"/>
      <c r="C939" s="12"/>
      <c r="D939" s="159"/>
      <c r="E939" s="159"/>
      <c r="F939" s="153"/>
      <c r="G939" s="1"/>
    </row>
    <row r="940" spans="1:7" hidden="1" x14ac:dyDescent="0.25">
      <c r="A940" s="152"/>
      <c r="B940" s="40" t="s">
        <v>2</v>
      </c>
      <c r="C940" s="159">
        <f>C941</f>
        <v>0</v>
      </c>
      <c r="D940" s="159">
        <f t="shared" ref="D940:E940" si="245">D941</f>
        <v>0</v>
      </c>
      <c r="E940" s="159">
        <f t="shared" si="245"/>
        <v>0</v>
      </c>
      <c r="F940" s="153"/>
      <c r="G940" s="1"/>
    </row>
    <row r="941" spans="1:7" hidden="1" x14ac:dyDescent="0.25">
      <c r="A941" s="152"/>
      <c r="B941" s="16"/>
      <c r="C941" s="160"/>
      <c r="D941" s="160"/>
      <c r="E941" s="160"/>
      <c r="F941" s="153"/>
      <c r="G941" s="1"/>
    </row>
    <row r="942" spans="1:7" hidden="1" x14ac:dyDescent="0.25">
      <c r="A942" s="152"/>
      <c r="B942" s="40" t="s">
        <v>28</v>
      </c>
      <c r="C942" s="159">
        <f>C943</f>
        <v>0</v>
      </c>
      <c r="D942" s="159">
        <f t="shared" ref="D942:E942" si="246">D943</f>
        <v>0</v>
      </c>
      <c r="E942" s="159">
        <f t="shared" si="246"/>
        <v>0</v>
      </c>
      <c r="F942" s="17"/>
      <c r="G942" s="1"/>
    </row>
    <row r="943" spans="1:7" hidden="1" x14ac:dyDescent="0.25">
      <c r="A943" s="152"/>
      <c r="B943" s="59"/>
      <c r="C943" s="12"/>
      <c r="D943" s="159"/>
      <c r="E943" s="159"/>
      <c r="F943" s="153"/>
      <c r="G943" s="1"/>
    </row>
    <row r="944" spans="1:7" ht="47.25" hidden="1" x14ac:dyDescent="0.25">
      <c r="A944" s="152"/>
      <c r="B944" s="40" t="s">
        <v>54</v>
      </c>
      <c r="C944" s="159">
        <f>C945</f>
        <v>0</v>
      </c>
      <c r="D944" s="159">
        <f t="shared" ref="D944:E944" si="247">D945</f>
        <v>0</v>
      </c>
      <c r="E944" s="159">
        <f t="shared" si="247"/>
        <v>0</v>
      </c>
      <c r="F944" s="17"/>
      <c r="G944" s="1"/>
    </row>
    <row r="945" spans="1:7" hidden="1" x14ac:dyDescent="0.25">
      <c r="A945" s="152"/>
      <c r="B945" s="59"/>
      <c r="C945" s="12"/>
      <c r="D945" s="160"/>
      <c r="E945" s="160"/>
      <c r="F945" s="153"/>
      <c r="G945" s="1"/>
    </row>
    <row r="946" spans="1:7" hidden="1" x14ac:dyDescent="0.25">
      <c r="A946" s="152"/>
      <c r="B946" s="40" t="s">
        <v>22</v>
      </c>
      <c r="C946" s="159">
        <f>C947</f>
        <v>0</v>
      </c>
      <c r="D946" s="159">
        <f t="shared" ref="D946:E946" si="248">D947</f>
        <v>0</v>
      </c>
      <c r="E946" s="159">
        <f t="shared" si="248"/>
        <v>0</v>
      </c>
      <c r="F946" s="153"/>
      <c r="G946" s="1"/>
    </row>
    <row r="947" spans="1:7" hidden="1" x14ac:dyDescent="0.25">
      <c r="A947" s="152"/>
      <c r="B947" s="59"/>
      <c r="C947" s="12"/>
      <c r="D947" s="159"/>
      <c r="E947" s="159"/>
      <c r="F947" s="153"/>
      <c r="G947" s="1"/>
    </row>
    <row r="948" spans="1:7" ht="31.5" hidden="1" x14ac:dyDescent="0.25">
      <c r="A948" s="152"/>
      <c r="B948" s="40" t="s">
        <v>270</v>
      </c>
      <c r="C948" s="159">
        <f>C949</f>
        <v>0</v>
      </c>
      <c r="D948" s="159">
        <f t="shared" ref="D948:E948" si="249">D949</f>
        <v>0</v>
      </c>
      <c r="E948" s="159">
        <f t="shared" si="249"/>
        <v>0</v>
      </c>
      <c r="F948" s="153"/>
      <c r="G948" s="1"/>
    </row>
    <row r="949" spans="1:7" hidden="1" x14ac:dyDescent="0.25">
      <c r="A949" s="152"/>
      <c r="B949" s="59"/>
      <c r="C949" s="12"/>
      <c r="D949" s="160"/>
      <c r="E949" s="160"/>
      <c r="F949" s="153"/>
      <c r="G949" s="1"/>
    </row>
    <row r="950" spans="1:7" ht="31.5" hidden="1" x14ac:dyDescent="0.25">
      <c r="A950" s="152"/>
      <c r="B950" s="51" t="s">
        <v>30</v>
      </c>
      <c r="C950" s="159">
        <f>C951</f>
        <v>0</v>
      </c>
      <c r="D950" s="159">
        <f t="shared" ref="D950:E950" si="250">D951</f>
        <v>0</v>
      </c>
      <c r="E950" s="159">
        <f t="shared" si="250"/>
        <v>0</v>
      </c>
      <c r="F950" s="153"/>
      <c r="G950" s="1"/>
    </row>
    <row r="951" spans="1:7" hidden="1" x14ac:dyDescent="0.25">
      <c r="A951" s="152"/>
      <c r="B951" s="51"/>
      <c r="C951" s="159"/>
      <c r="D951" s="159"/>
      <c r="E951" s="159"/>
      <c r="F951" s="153"/>
      <c r="G951" s="1"/>
    </row>
    <row r="952" spans="1:7" ht="31.5" hidden="1" x14ac:dyDescent="0.25">
      <c r="A952" s="152"/>
      <c r="B952" s="51" t="s">
        <v>23</v>
      </c>
      <c r="C952" s="159">
        <f>SUM(C953:C954)</f>
        <v>0</v>
      </c>
      <c r="D952" s="159">
        <f t="shared" ref="D952:E952" si="251">SUM(D953:D954)</f>
        <v>0</v>
      </c>
      <c r="E952" s="159">
        <f t="shared" si="251"/>
        <v>0</v>
      </c>
      <c r="F952" s="153"/>
      <c r="G952" s="1"/>
    </row>
    <row r="953" spans="1:7" hidden="1" x14ac:dyDescent="0.25">
      <c r="A953" s="152"/>
      <c r="B953" s="59"/>
      <c r="C953" s="12"/>
      <c r="D953" s="160"/>
      <c r="E953" s="160"/>
      <c r="F953" s="153"/>
      <c r="G953" s="1"/>
    </row>
    <row r="954" spans="1:7" hidden="1" x14ac:dyDescent="0.25">
      <c r="A954" s="152"/>
      <c r="B954" s="59"/>
      <c r="C954" s="12"/>
      <c r="D954" s="159"/>
      <c r="E954" s="159"/>
      <c r="F954" s="17"/>
      <c r="G954" s="1"/>
    </row>
    <row r="955" spans="1:7" x14ac:dyDescent="0.25">
      <c r="A955" s="152"/>
      <c r="B955" s="64" t="s">
        <v>20</v>
      </c>
      <c r="C955" s="159">
        <f>SUM(C956:C958)</f>
        <v>0</v>
      </c>
      <c r="D955" s="159">
        <f t="shared" ref="D955:E955" si="252">SUM(D956:D958)</f>
        <v>0</v>
      </c>
      <c r="E955" s="159">
        <f t="shared" si="252"/>
        <v>472005</v>
      </c>
      <c r="F955" s="17"/>
      <c r="G955" s="1"/>
    </row>
    <row r="956" spans="1:7" ht="50.25" customHeight="1" x14ac:dyDescent="0.25">
      <c r="A956" s="152"/>
      <c r="B956" s="155"/>
      <c r="C956" s="160"/>
      <c r="D956" s="160"/>
      <c r="E956" s="160">
        <v>472005</v>
      </c>
      <c r="F956" s="203" t="s">
        <v>455</v>
      </c>
      <c r="G956" s="1"/>
    </row>
    <row r="957" spans="1:7" ht="36" hidden="1" customHeight="1" x14ac:dyDescent="0.25">
      <c r="A957" s="152"/>
      <c r="B957" s="155"/>
      <c r="C957" s="160"/>
      <c r="D957" s="160"/>
      <c r="E957" s="160"/>
      <c r="F957" s="154"/>
      <c r="G957" s="1"/>
    </row>
    <row r="958" spans="1:7" hidden="1" x14ac:dyDescent="0.25">
      <c r="A958" s="152"/>
      <c r="B958" s="155"/>
      <c r="C958" s="160"/>
      <c r="D958" s="160"/>
      <c r="E958" s="160"/>
      <c r="F958" s="153"/>
      <c r="G958" s="1"/>
    </row>
    <row r="959" spans="1:7" ht="47.25" hidden="1" x14ac:dyDescent="0.25">
      <c r="A959" s="152"/>
      <c r="B959" s="64" t="s">
        <v>70</v>
      </c>
      <c r="C959" s="159">
        <f>C960</f>
        <v>0</v>
      </c>
      <c r="D959" s="159">
        <f t="shared" ref="D959:E959" si="253">D960</f>
        <v>0</v>
      </c>
      <c r="E959" s="159">
        <f t="shared" si="253"/>
        <v>0</v>
      </c>
      <c r="F959" s="153"/>
      <c r="G959" s="1"/>
    </row>
    <row r="960" spans="1:7" hidden="1" x14ac:dyDescent="0.25">
      <c r="A960" s="152"/>
      <c r="B960" s="155"/>
      <c r="C960" s="160"/>
      <c r="D960" s="160"/>
      <c r="E960" s="160"/>
      <c r="F960" s="153"/>
      <c r="G960" s="1"/>
    </row>
    <row r="961" spans="1:7" hidden="1" x14ac:dyDescent="0.25">
      <c r="A961" s="152"/>
      <c r="B961" s="64" t="s">
        <v>52</v>
      </c>
      <c r="C961" s="159">
        <f>C962</f>
        <v>0</v>
      </c>
      <c r="D961" s="159">
        <f t="shared" ref="D961:E961" si="254">D962</f>
        <v>0</v>
      </c>
      <c r="E961" s="159">
        <f t="shared" si="254"/>
        <v>0</v>
      </c>
      <c r="F961" s="153"/>
      <c r="G961" s="1"/>
    </row>
    <row r="962" spans="1:7" hidden="1" x14ac:dyDescent="0.25">
      <c r="A962" s="152"/>
      <c r="B962" s="155"/>
      <c r="C962" s="160"/>
      <c r="D962" s="160"/>
      <c r="E962" s="160"/>
      <c r="F962" s="153"/>
      <c r="G962" s="1"/>
    </row>
    <row r="963" spans="1:7" ht="31.5" hidden="1" x14ac:dyDescent="0.25">
      <c r="A963" s="152"/>
      <c r="B963" s="64" t="s">
        <v>55</v>
      </c>
      <c r="C963" s="159">
        <f>C964</f>
        <v>0</v>
      </c>
      <c r="D963" s="159">
        <f t="shared" ref="D963:E963" si="255">D964</f>
        <v>0</v>
      </c>
      <c r="E963" s="159">
        <f t="shared" si="255"/>
        <v>0</v>
      </c>
      <c r="F963" s="153"/>
      <c r="G963" s="1"/>
    </row>
    <row r="964" spans="1:7" hidden="1" x14ac:dyDescent="0.25">
      <c r="A964" s="78"/>
      <c r="B964" s="155"/>
      <c r="C964" s="160"/>
      <c r="D964" s="160"/>
      <c r="E964" s="160"/>
      <c r="F964" s="153"/>
      <c r="G964" s="1"/>
    </row>
    <row r="965" spans="1:7" ht="31.5" hidden="1" x14ac:dyDescent="0.25">
      <c r="A965" s="152"/>
      <c r="B965" s="64" t="s">
        <v>15</v>
      </c>
      <c r="C965" s="159">
        <f>C966</f>
        <v>0</v>
      </c>
      <c r="D965" s="159">
        <f t="shared" ref="D965:E965" si="256">D966</f>
        <v>0</v>
      </c>
      <c r="E965" s="159">
        <f t="shared" si="256"/>
        <v>0</v>
      </c>
      <c r="F965" s="153"/>
      <c r="G965" s="1"/>
    </row>
    <row r="966" spans="1:7" hidden="1" x14ac:dyDescent="0.25">
      <c r="A966" s="152"/>
      <c r="B966" s="155"/>
      <c r="C966" s="160"/>
      <c r="D966" s="159"/>
      <c r="E966" s="159"/>
      <c r="F966" s="153"/>
      <c r="G966" s="1"/>
    </row>
    <row r="967" spans="1:7" ht="31.5" hidden="1" x14ac:dyDescent="0.25">
      <c r="A967" s="152"/>
      <c r="B967" s="64" t="s">
        <v>56</v>
      </c>
      <c r="C967" s="159">
        <f>C968</f>
        <v>0</v>
      </c>
      <c r="D967" s="159">
        <f t="shared" ref="D967:E967" si="257">D968</f>
        <v>0</v>
      </c>
      <c r="E967" s="159">
        <f t="shared" si="257"/>
        <v>0</v>
      </c>
      <c r="F967" s="153"/>
      <c r="G967" s="1"/>
    </row>
    <row r="968" spans="1:7" hidden="1" x14ac:dyDescent="0.25">
      <c r="A968" s="152"/>
      <c r="B968" s="155"/>
      <c r="C968" s="160"/>
      <c r="D968" s="160"/>
      <c r="E968" s="160"/>
      <c r="F968" s="153"/>
      <c r="G968" s="1"/>
    </row>
    <row r="969" spans="1:7" ht="31.5" hidden="1" x14ac:dyDescent="0.25">
      <c r="A969" s="152"/>
      <c r="B969" s="64" t="s">
        <v>57</v>
      </c>
      <c r="C969" s="159">
        <f>C970</f>
        <v>0</v>
      </c>
      <c r="D969" s="159">
        <f t="shared" ref="D969:E969" si="258">D970</f>
        <v>0</v>
      </c>
      <c r="E969" s="159">
        <f t="shared" si="258"/>
        <v>0</v>
      </c>
      <c r="F969" s="153"/>
      <c r="G969" s="1"/>
    </row>
    <row r="970" spans="1:7" hidden="1" x14ac:dyDescent="0.25">
      <c r="A970" s="152"/>
      <c r="B970" s="155"/>
      <c r="C970" s="160"/>
      <c r="D970" s="160"/>
      <c r="E970" s="160"/>
      <c r="F970" s="153"/>
      <c r="G970" s="1"/>
    </row>
    <row r="971" spans="1:7" ht="31.5" hidden="1" x14ac:dyDescent="0.25">
      <c r="A971" s="152"/>
      <c r="B971" s="64" t="s">
        <v>37</v>
      </c>
      <c r="C971" s="159">
        <f>C972</f>
        <v>0</v>
      </c>
      <c r="D971" s="159">
        <f t="shared" ref="D971:E971" si="259">D972</f>
        <v>0</v>
      </c>
      <c r="E971" s="159">
        <f t="shared" si="259"/>
        <v>0</v>
      </c>
      <c r="F971" s="17"/>
      <c r="G971" s="1"/>
    </row>
    <row r="972" spans="1:7" hidden="1" x14ac:dyDescent="0.25">
      <c r="A972" s="152"/>
      <c r="B972" s="155"/>
      <c r="C972" s="160"/>
      <c r="D972" s="160"/>
      <c r="E972" s="160"/>
      <c r="F972" s="153"/>
      <c r="G972" s="1"/>
    </row>
    <row r="973" spans="1:7" ht="31.5" hidden="1" x14ac:dyDescent="0.25">
      <c r="A973" s="152"/>
      <c r="B973" s="64" t="s">
        <v>17</v>
      </c>
      <c r="C973" s="159">
        <f>C974</f>
        <v>0</v>
      </c>
      <c r="D973" s="159">
        <f t="shared" ref="D973:E973" si="260">D974</f>
        <v>0</v>
      </c>
      <c r="E973" s="159">
        <f t="shared" si="260"/>
        <v>0</v>
      </c>
      <c r="F973" s="153"/>
      <c r="G973" s="1"/>
    </row>
    <row r="974" spans="1:7" hidden="1" x14ac:dyDescent="0.25">
      <c r="A974" s="152"/>
      <c r="B974" s="155"/>
      <c r="C974" s="160"/>
      <c r="D974" s="160"/>
      <c r="E974" s="160"/>
      <c r="F974" s="153"/>
      <c r="G974" s="1"/>
    </row>
    <row r="975" spans="1:7" hidden="1" x14ac:dyDescent="0.25">
      <c r="A975" s="152"/>
      <c r="B975" s="64" t="s">
        <v>53</v>
      </c>
      <c r="C975" s="159">
        <f>C976</f>
        <v>0</v>
      </c>
      <c r="D975" s="159">
        <f t="shared" ref="D975:E975" si="261">D976</f>
        <v>0</v>
      </c>
      <c r="E975" s="159">
        <f t="shared" si="261"/>
        <v>0</v>
      </c>
      <c r="F975" s="153"/>
      <c r="G975" s="1"/>
    </row>
    <row r="976" spans="1:7" hidden="1" x14ac:dyDescent="0.25">
      <c r="A976" s="152"/>
      <c r="B976" s="155"/>
      <c r="C976" s="160"/>
      <c r="D976" s="159"/>
      <c r="E976" s="159"/>
      <c r="F976" s="153"/>
      <c r="G976" s="1"/>
    </row>
    <row r="977" spans="1:7" ht="31.5" hidden="1" x14ac:dyDescent="0.25">
      <c r="A977" s="152"/>
      <c r="B977" s="40" t="s">
        <v>184</v>
      </c>
      <c r="C977" s="159">
        <f>C978</f>
        <v>0</v>
      </c>
      <c r="D977" s="159">
        <f t="shared" ref="D977:E977" si="262">D978</f>
        <v>0</v>
      </c>
      <c r="E977" s="159">
        <f t="shared" si="262"/>
        <v>0</v>
      </c>
      <c r="F977" s="153"/>
      <c r="G977" s="1"/>
    </row>
    <row r="978" spans="1:7" hidden="1" x14ac:dyDescent="0.25">
      <c r="A978" s="152"/>
      <c r="B978" s="155"/>
      <c r="C978" s="160"/>
      <c r="D978" s="160"/>
      <c r="E978" s="160"/>
      <c r="F978" s="153"/>
      <c r="G978" s="1"/>
    </row>
    <row r="979" spans="1:7" ht="31.5" hidden="1" x14ac:dyDescent="0.25">
      <c r="A979" s="152"/>
      <c r="B979" s="40" t="s">
        <v>269</v>
      </c>
      <c r="C979" s="159">
        <f>C980</f>
        <v>0</v>
      </c>
      <c r="D979" s="159">
        <f t="shared" ref="D979:E979" si="263">D980</f>
        <v>0</v>
      </c>
      <c r="E979" s="159">
        <f t="shared" si="263"/>
        <v>0</v>
      </c>
      <c r="F979" s="153"/>
      <c r="G979" s="1"/>
    </row>
    <row r="980" spans="1:7" hidden="1" x14ac:dyDescent="0.25">
      <c r="A980" s="152"/>
      <c r="B980" s="155"/>
      <c r="C980" s="160"/>
      <c r="D980" s="160"/>
      <c r="E980" s="160"/>
      <c r="F980" s="153"/>
      <c r="G980" s="1"/>
    </row>
    <row r="981" spans="1:7" ht="31.5" hidden="1" x14ac:dyDescent="0.25">
      <c r="A981" s="152"/>
      <c r="B981" s="40" t="s">
        <v>255</v>
      </c>
      <c r="C981" s="159">
        <f>C982</f>
        <v>0</v>
      </c>
      <c r="D981" s="159">
        <f t="shared" ref="D981:E981" si="264">D982</f>
        <v>0</v>
      </c>
      <c r="E981" s="159">
        <f t="shared" si="264"/>
        <v>0</v>
      </c>
      <c r="F981" s="153"/>
      <c r="G981" s="1"/>
    </row>
    <row r="982" spans="1:7" hidden="1" x14ac:dyDescent="0.25">
      <c r="A982" s="152"/>
      <c r="B982" s="155"/>
      <c r="C982" s="160"/>
      <c r="D982" s="160"/>
      <c r="E982" s="160"/>
      <c r="F982" s="153"/>
      <c r="G982" s="1"/>
    </row>
    <row r="983" spans="1:7" ht="31.5" hidden="1" x14ac:dyDescent="0.25">
      <c r="A983" s="152"/>
      <c r="B983" s="40" t="s">
        <v>112</v>
      </c>
      <c r="C983" s="159">
        <f>C984</f>
        <v>0</v>
      </c>
      <c r="D983" s="159">
        <f t="shared" ref="D983:E983" si="265">D984</f>
        <v>0</v>
      </c>
      <c r="E983" s="159">
        <f t="shared" si="265"/>
        <v>0</v>
      </c>
      <c r="F983" s="153"/>
      <c r="G983" s="1"/>
    </row>
    <row r="984" spans="1:7" hidden="1" x14ac:dyDescent="0.25">
      <c r="A984" s="152"/>
      <c r="B984" s="155"/>
      <c r="C984" s="160"/>
      <c r="D984" s="160"/>
      <c r="E984" s="160"/>
      <c r="F984" s="153"/>
      <c r="G984" s="1"/>
    </row>
    <row r="985" spans="1:7" ht="47.25" hidden="1" x14ac:dyDescent="0.25">
      <c r="A985" s="152"/>
      <c r="B985" s="40" t="s">
        <v>185</v>
      </c>
      <c r="C985" s="159">
        <f>SUM(C986:C987)</f>
        <v>0</v>
      </c>
      <c r="D985" s="159">
        <f t="shared" ref="D985:E985" si="266">SUM(D986:D987)</f>
        <v>0</v>
      </c>
      <c r="E985" s="159">
        <f t="shared" si="266"/>
        <v>0</v>
      </c>
      <c r="F985" s="17"/>
      <c r="G985" s="1"/>
    </row>
    <row r="986" spans="1:7" hidden="1" x14ac:dyDescent="0.25">
      <c r="A986" s="152"/>
      <c r="B986" s="155"/>
      <c r="C986" s="160"/>
      <c r="D986" s="159"/>
      <c r="E986" s="159"/>
      <c r="F986" s="153"/>
      <c r="G986" s="1"/>
    </row>
    <row r="987" spans="1:7" hidden="1" x14ac:dyDescent="0.25">
      <c r="A987" s="152"/>
      <c r="B987" s="155"/>
      <c r="C987" s="160"/>
      <c r="D987" s="160"/>
      <c r="E987" s="160"/>
      <c r="F987" s="153"/>
      <c r="G987" s="1"/>
    </row>
    <row r="988" spans="1:7" ht="47.25" x14ac:dyDescent="0.25">
      <c r="A988" s="152" t="s">
        <v>45</v>
      </c>
      <c r="B988" s="10" t="s">
        <v>44</v>
      </c>
      <c r="C988" s="12">
        <f>C997+C1003+C989</f>
        <v>0</v>
      </c>
      <c r="D988" s="12">
        <f t="shared" ref="D988:E988" si="267">D997+D1003+D989</f>
        <v>0</v>
      </c>
      <c r="E988" s="12">
        <f t="shared" si="267"/>
        <v>14422956</v>
      </c>
      <c r="F988" s="153"/>
      <c r="G988" s="1"/>
    </row>
    <row r="989" spans="1:7" ht="78.75" hidden="1" x14ac:dyDescent="0.25">
      <c r="A989" s="152" t="s">
        <v>189</v>
      </c>
      <c r="B989" s="10" t="s">
        <v>190</v>
      </c>
      <c r="C989" s="12">
        <f>C990</f>
        <v>0</v>
      </c>
      <c r="D989" s="12">
        <f>D990</f>
        <v>0</v>
      </c>
      <c r="E989" s="12">
        <f t="shared" ref="E989" si="268">E990</f>
        <v>0</v>
      </c>
      <c r="F989" s="153"/>
      <c r="G989" s="1"/>
    </row>
    <row r="990" spans="1:7" ht="47.25" hidden="1" x14ac:dyDescent="0.25">
      <c r="A990" s="152"/>
      <c r="B990" s="40" t="s">
        <v>185</v>
      </c>
      <c r="C990" s="159">
        <f>SUM(C991:C996)</f>
        <v>0</v>
      </c>
      <c r="D990" s="159">
        <f t="shared" ref="D990:E990" si="269">SUM(D991:D996)</f>
        <v>0</v>
      </c>
      <c r="E990" s="159">
        <f t="shared" si="269"/>
        <v>0</v>
      </c>
      <c r="F990" s="153"/>
      <c r="G990" s="1"/>
    </row>
    <row r="991" spans="1:7" hidden="1" x14ac:dyDescent="0.25">
      <c r="A991" s="152"/>
      <c r="B991" s="65"/>
      <c r="C991" s="160"/>
      <c r="D991" s="160"/>
      <c r="E991" s="160"/>
      <c r="F991" s="153"/>
      <c r="G991" s="1"/>
    </row>
    <row r="992" spans="1:7" hidden="1" x14ac:dyDescent="0.25">
      <c r="A992" s="152"/>
      <c r="B992" s="65"/>
      <c r="C992" s="160"/>
      <c r="D992" s="160"/>
      <c r="E992" s="160"/>
      <c r="F992" s="153"/>
      <c r="G992" s="1"/>
    </row>
    <row r="993" spans="1:7" hidden="1" x14ac:dyDescent="0.25">
      <c r="A993" s="152"/>
      <c r="B993" s="65"/>
      <c r="C993" s="160"/>
      <c r="D993" s="160"/>
      <c r="E993" s="160"/>
      <c r="F993" s="153"/>
      <c r="G993" s="1"/>
    </row>
    <row r="994" spans="1:7" hidden="1" x14ac:dyDescent="0.25">
      <c r="A994" s="152"/>
      <c r="B994" s="65"/>
      <c r="C994" s="160"/>
      <c r="D994" s="160"/>
      <c r="E994" s="160"/>
      <c r="F994" s="153"/>
      <c r="G994" s="1"/>
    </row>
    <row r="995" spans="1:7" hidden="1" x14ac:dyDescent="0.25">
      <c r="A995" s="152"/>
      <c r="B995" s="65"/>
      <c r="C995" s="160"/>
      <c r="D995" s="160"/>
      <c r="E995" s="160"/>
      <c r="F995" s="4"/>
      <c r="G995" s="1"/>
    </row>
    <row r="996" spans="1:7" hidden="1" x14ac:dyDescent="0.25">
      <c r="A996" s="152"/>
      <c r="B996" s="10"/>
      <c r="C996" s="12"/>
      <c r="D996" s="12"/>
      <c r="E996" s="12"/>
      <c r="F996" s="153"/>
      <c r="G996" s="1"/>
    </row>
    <row r="997" spans="1:7" ht="63" hidden="1" x14ac:dyDescent="0.25">
      <c r="A997" s="152" t="s">
        <v>182</v>
      </c>
      <c r="B997" s="59" t="s">
        <v>248</v>
      </c>
      <c r="C997" s="12">
        <f>C998+C1001</f>
        <v>0</v>
      </c>
      <c r="D997" s="12">
        <f t="shared" ref="D997:E997" si="270">D998+D1001</f>
        <v>0</v>
      </c>
      <c r="E997" s="12">
        <f t="shared" si="270"/>
        <v>0</v>
      </c>
      <c r="F997" s="153"/>
      <c r="G997" s="1"/>
    </row>
    <row r="998" spans="1:7" ht="31.5" hidden="1" x14ac:dyDescent="0.25">
      <c r="A998" s="152"/>
      <c r="B998" s="64" t="s">
        <v>184</v>
      </c>
      <c r="C998" s="159">
        <f>SUM(C999:C1000)</f>
        <v>0</v>
      </c>
      <c r="D998" s="159">
        <f t="shared" ref="D998:E998" si="271">SUM(D999:D1000)</f>
        <v>0</v>
      </c>
      <c r="E998" s="159">
        <f t="shared" si="271"/>
        <v>0</v>
      </c>
      <c r="F998" s="153"/>
      <c r="G998" s="1"/>
    </row>
    <row r="999" spans="1:7" hidden="1" x14ac:dyDescent="0.25">
      <c r="A999" s="152"/>
      <c r="B999" s="25"/>
      <c r="C999" s="159"/>
      <c r="D999" s="160"/>
      <c r="E999" s="160"/>
      <c r="F999" s="13"/>
      <c r="G999" s="1"/>
    </row>
    <row r="1000" spans="1:7" hidden="1" x14ac:dyDescent="0.25">
      <c r="A1000" s="152"/>
      <c r="B1000" s="25"/>
      <c r="C1000" s="12"/>
      <c r="D1000" s="160"/>
      <c r="E1000" s="160"/>
      <c r="F1000" s="13"/>
      <c r="G1000" s="1"/>
    </row>
    <row r="1001" spans="1:7" ht="47.25" hidden="1" x14ac:dyDescent="0.25">
      <c r="A1001" s="152"/>
      <c r="B1001" s="40" t="s">
        <v>185</v>
      </c>
      <c r="C1001" s="12">
        <f>C1002</f>
        <v>0</v>
      </c>
      <c r="D1001" s="12">
        <f t="shared" ref="D1001:E1001" si="272">D1002</f>
        <v>0</v>
      </c>
      <c r="E1001" s="12">
        <f t="shared" si="272"/>
        <v>0</v>
      </c>
      <c r="F1001" s="13"/>
      <c r="G1001" s="1"/>
    </row>
    <row r="1002" spans="1:7" hidden="1" x14ac:dyDescent="0.25">
      <c r="A1002" s="152"/>
      <c r="B1002" s="25"/>
      <c r="C1002" s="12"/>
      <c r="D1002" s="160"/>
      <c r="E1002" s="160"/>
      <c r="F1002" s="81"/>
      <c r="G1002" s="1"/>
    </row>
    <row r="1003" spans="1:7" ht="52.5" customHeight="1" x14ac:dyDescent="0.25">
      <c r="A1003" s="152" t="s">
        <v>69</v>
      </c>
      <c r="B1003" s="86" t="s">
        <v>266</v>
      </c>
      <c r="C1003" s="12">
        <f>C1004</f>
        <v>0</v>
      </c>
      <c r="D1003" s="12">
        <f t="shared" ref="D1003:E1003" si="273">D1004</f>
        <v>0</v>
      </c>
      <c r="E1003" s="12">
        <f t="shared" si="273"/>
        <v>14422956</v>
      </c>
      <c r="F1003" s="17"/>
      <c r="G1003" s="1"/>
    </row>
    <row r="1004" spans="1:7" ht="47.25" x14ac:dyDescent="0.25">
      <c r="A1004" s="152"/>
      <c r="B1004" s="40" t="s">
        <v>185</v>
      </c>
      <c r="C1004" s="159">
        <f>C1005+C1006</f>
        <v>0</v>
      </c>
      <c r="D1004" s="159">
        <f t="shared" ref="D1004:E1004" si="274">D1005+D1006</f>
        <v>0</v>
      </c>
      <c r="E1004" s="159">
        <f t="shared" si="274"/>
        <v>14422956</v>
      </c>
      <c r="F1004" s="17"/>
      <c r="G1004" s="1"/>
    </row>
    <row r="1005" spans="1:7" ht="36" customHeight="1" x14ac:dyDescent="0.25">
      <c r="A1005" s="152"/>
      <c r="B1005" s="25"/>
      <c r="C1005" s="160"/>
      <c r="D1005" s="160"/>
      <c r="E1005" s="160">
        <v>14422956</v>
      </c>
      <c r="F1005" s="203" t="s">
        <v>508</v>
      </c>
      <c r="G1005" s="1"/>
    </row>
    <row r="1006" spans="1:7" hidden="1" x14ac:dyDescent="0.25">
      <c r="A1006" s="152"/>
      <c r="B1006" s="154"/>
      <c r="C1006" s="160"/>
      <c r="D1006" s="160"/>
      <c r="E1006" s="160"/>
      <c r="F1006" s="153"/>
      <c r="G1006" s="1"/>
    </row>
    <row r="1007" spans="1:7" ht="47.25" hidden="1" x14ac:dyDescent="0.25">
      <c r="A1007" s="152" t="s">
        <v>284</v>
      </c>
      <c r="B1007" s="14" t="s">
        <v>285</v>
      </c>
      <c r="C1007" s="12">
        <f>SUM(C1008,C1013)</f>
        <v>0</v>
      </c>
      <c r="D1007" s="12">
        <f t="shared" ref="D1007:E1007" si="275">SUM(D1008,D1013)</f>
        <v>0</v>
      </c>
      <c r="E1007" s="12">
        <f t="shared" si="275"/>
        <v>0</v>
      </c>
      <c r="F1007" s="17"/>
      <c r="G1007" s="1"/>
    </row>
    <row r="1008" spans="1:7" ht="49.5" hidden="1" customHeight="1" x14ac:dyDescent="0.25">
      <c r="A1008" s="152" t="s">
        <v>286</v>
      </c>
      <c r="B1008" s="14" t="s">
        <v>6</v>
      </c>
      <c r="C1008" s="12">
        <f>SUM(C1009)</f>
        <v>0</v>
      </c>
      <c r="D1008" s="12">
        <f t="shared" ref="D1008:E1008" si="276">SUM(D1009)</f>
        <v>0</v>
      </c>
      <c r="E1008" s="12">
        <f t="shared" si="276"/>
        <v>0</v>
      </c>
      <c r="F1008" s="17"/>
      <c r="G1008" s="1"/>
    </row>
    <row r="1009" spans="1:7" hidden="1" x14ac:dyDescent="0.25">
      <c r="A1009" s="152"/>
      <c r="B1009" s="66" t="s">
        <v>53</v>
      </c>
      <c r="C1009" s="159">
        <f>SUM(C1010:C1012)</f>
        <v>0</v>
      </c>
      <c r="D1009" s="159">
        <f t="shared" ref="D1009:E1009" si="277">SUM(D1010:D1012)</f>
        <v>0</v>
      </c>
      <c r="E1009" s="159">
        <f t="shared" si="277"/>
        <v>0</v>
      </c>
      <c r="F1009" s="17"/>
      <c r="G1009" s="1"/>
    </row>
    <row r="1010" spans="1:7" ht="51" hidden="1" customHeight="1" x14ac:dyDescent="0.25">
      <c r="A1010" s="152"/>
      <c r="B1010" s="8"/>
      <c r="C1010" s="159"/>
      <c r="D1010" s="159"/>
      <c r="E1010" s="160"/>
      <c r="F1010" s="17"/>
      <c r="G1010" s="1"/>
    </row>
    <row r="1011" spans="1:7" ht="81" hidden="1" customHeight="1" x14ac:dyDescent="0.25">
      <c r="A1011" s="152"/>
      <c r="B1011" s="8"/>
      <c r="C1011" s="159"/>
      <c r="D1011" s="159"/>
      <c r="E1011" s="160"/>
      <c r="F1011" s="17"/>
      <c r="G1011" s="1"/>
    </row>
    <row r="1012" spans="1:7" hidden="1" x14ac:dyDescent="0.25">
      <c r="A1012" s="152"/>
      <c r="B1012" s="8"/>
      <c r="C1012" s="159"/>
      <c r="D1012" s="159"/>
      <c r="E1012" s="159"/>
      <c r="F1012" s="17"/>
      <c r="G1012" s="1"/>
    </row>
    <row r="1013" spans="1:7" ht="94.5" hidden="1" x14ac:dyDescent="0.25">
      <c r="A1013" s="152" t="s">
        <v>287</v>
      </c>
      <c r="B1013" s="14" t="s">
        <v>241</v>
      </c>
      <c r="C1013" s="12">
        <f>SUM(C1014)</f>
        <v>0</v>
      </c>
      <c r="D1013" s="12">
        <f t="shared" ref="D1013:E1013" si="278">SUM(D1014)</f>
        <v>0</v>
      </c>
      <c r="E1013" s="12">
        <f t="shared" si="278"/>
        <v>0</v>
      </c>
      <c r="F1013" s="17"/>
      <c r="G1013" s="1"/>
    </row>
    <row r="1014" spans="1:7" hidden="1" x14ac:dyDescent="0.25">
      <c r="A1014" s="152"/>
      <c r="B1014" s="66" t="s">
        <v>53</v>
      </c>
      <c r="C1014" s="159">
        <f>C1015</f>
        <v>0</v>
      </c>
      <c r="D1014" s="159">
        <f t="shared" ref="D1014:E1014" si="279">D1015</f>
        <v>0</v>
      </c>
      <c r="E1014" s="159">
        <f t="shared" si="279"/>
        <v>0</v>
      </c>
      <c r="F1014" s="17"/>
      <c r="G1014" s="1"/>
    </row>
    <row r="1015" spans="1:7" ht="80.25" hidden="1" customHeight="1" x14ac:dyDescent="0.25">
      <c r="A1015" s="152"/>
      <c r="B1015" s="25"/>
      <c r="C1015" s="160"/>
      <c r="D1015" s="160"/>
      <c r="E1015" s="160"/>
      <c r="F1015" s="17"/>
      <c r="G1015" s="1"/>
    </row>
    <row r="1016" spans="1:7" ht="47.25" x14ac:dyDescent="0.25">
      <c r="A1016" s="152" t="s">
        <v>140</v>
      </c>
      <c r="B1016" s="10" t="s">
        <v>141</v>
      </c>
      <c r="C1016" s="12">
        <f>C1017</f>
        <v>17662200</v>
      </c>
      <c r="D1016" s="12">
        <f t="shared" ref="D1016:E1016" si="280">D1017</f>
        <v>1100466</v>
      </c>
      <c r="E1016" s="12">
        <f t="shared" si="280"/>
        <v>18111441</v>
      </c>
      <c r="F1016" s="153"/>
      <c r="G1016" s="1"/>
    </row>
    <row r="1017" spans="1:7" ht="31.5" x14ac:dyDescent="0.25">
      <c r="A1017" s="152" t="s">
        <v>142</v>
      </c>
      <c r="B1017" s="86" t="s">
        <v>249</v>
      </c>
      <c r="C1017" s="12">
        <f>C1018+C1021</f>
        <v>17662200</v>
      </c>
      <c r="D1017" s="12">
        <f t="shared" ref="D1017:E1017" si="281">D1018+D1021</f>
        <v>1100466</v>
      </c>
      <c r="E1017" s="12">
        <f t="shared" si="281"/>
        <v>18111441</v>
      </c>
      <c r="F1017" s="153"/>
      <c r="G1017" s="1"/>
    </row>
    <row r="1018" spans="1:7" ht="47.25" x14ac:dyDescent="0.25">
      <c r="A1018" s="152"/>
      <c r="B1018" s="64" t="s">
        <v>54</v>
      </c>
      <c r="C1018" s="159">
        <f>C1019+C1020</f>
        <v>0</v>
      </c>
      <c r="D1018" s="159">
        <f t="shared" ref="D1018:E1018" si="282">D1019+D1020</f>
        <v>1100466</v>
      </c>
      <c r="E1018" s="159">
        <f t="shared" si="282"/>
        <v>0</v>
      </c>
      <c r="F1018" s="153"/>
      <c r="G1018" s="1"/>
    </row>
    <row r="1019" spans="1:7" ht="51" customHeight="1" x14ac:dyDescent="0.25">
      <c r="A1019" s="152"/>
      <c r="B1019" s="58" t="s">
        <v>288</v>
      </c>
      <c r="C1019" s="159"/>
      <c r="D1019" s="160">
        <v>1100466</v>
      </c>
      <c r="E1019" s="159"/>
      <c r="F1019" s="153" t="s">
        <v>405</v>
      </c>
      <c r="G1019" s="1"/>
    </row>
    <row r="1020" spans="1:7" hidden="1" x14ac:dyDescent="0.25">
      <c r="A1020" s="152"/>
      <c r="B1020" s="58"/>
      <c r="C1020" s="159"/>
      <c r="D1020" s="159"/>
      <c r="E1020" s="160"/>
      <c r="F1020" s="153"/>
      <c r="G1020" s="1"/>
    </row>
    <row r="1021" spans="1:7" x14ac:dyDescent="0.25">
      <c r="A1021" s="152"/>
      <c r="B1021" s="15" t="s">
        <v>254</v>
      </c>
      <c r="C1021" s="160">
        <f>SUM(C1022:C1026)</f>
        <v>17662200</v>
      </c>
      <c r="D1021" s="160">
        <f t="shared" ref="D1021:E1021" si="283">SUM(D1022:D1026)</f>
        <v>0</v>
      </c>
      <c r="E1021" s="160">
        <f t="shared" si="283"/>
        <v>18111441</v>
      </c>
      <c r="F1021" s="153"/>
      <c r="G1021" s="1"/>
    </row>
    <row r="1022" spans="1:7" ht="78.75" x14ac:dyDescent="0.25">
      <c r="A1022" s="152"/>
      <c r="B1022" s="58" t="s">
        <v>351</v>
      </c>
      <c r="C1022" s="196">
        <v>17662200</v>
      </c>
      <c r="D1022" s="160"/>
      <c r="E1022" s="160">
        <v>111441</v>
      </c>
      <c r="F1022" s="203" t="s">
        <v>509</v>
      </c>
      <c r="G1022" s="1"/>
    </row>
    <row r="1023" spans="1:7" ht="67.5" hidden="1" customHeight="1" x14ac:dyDescent="0.25">
      <c r="A1023" s="152"/>
      <c r="B1023" s="58"/>
      <c r="C1023" s="160"/>
      <c r="D1023" s="160"/>
      <c r="E1023" s="160"/>
      <c r="F1023" s="154"/>
      <c r="G1023" s="1"/>
    </row>
    <row r="1024" spans="1:7" hidden="1" x14ac:dyDescent="0.25">
      <c r="A1024" s="152"/>
      <c r="B1024" s="58"/>
      <c r="C1024" s="160"/>
      <c r="D1024" s="160"/>
      <c r="E1024" s="160"/>
      <c r="F1024" s="154"/>
      <c r="G1024" s="1"/>
    </row>
    <row r="1025" spans="1:7" ht="63" x14ac:dyDescent="0.25">
      <c r="A1025" s="152"/>
      <c r="B1025" s="58" t="s">
        <v>352</v>
      </c>
      <c r="C1025" s="160"/>
      <c r="D1025" s="160"/>
      <c r="E1025" s="160">
        <v>18000000</v>
      </c>
      <c r="F1025" s="203" t="s">
        <v>510</v>
      </c>
      <c r="G1025" s="1"/>
    </row>
    <row r="1026" spans="1:7" hidden="1" x14ac:dyDescent="0.25">
      <c r="A1026" s="152"/>
      <c r="B1026" s="154"/>
      <c r="C1026" s="159"/>
      <c r="D1026" s="159"/>
      <c r="E1026" s="160"/>
      <c r="F1026" s="153"/>
      <c r="G1026" s="1"/>
    </row>
    <row r="1027" spans="1:7" x14ac:dyDescent="0.25">
      <c r="A1027" s="152" t="s">
        <v>104</v>
      </c>
      <c r="B1027" s="39" t="s">
        <v>24</v>
      </c>
      <c r="C1027" s="12">
        <f>C1028+C1036+C1040+C1046+C1057+C1064+C1068+C1076+C1090+C1097+C1102+C1110+C1115+C1177+C1183+C1187+C1195+C1202+C1208+C1216+C1222+C1227+C1237+C1243+C1248+C1255+C1261+C1264+C1268+C1271+C1276+C1280+C1282+C1290+C1296+C1306+C1312+C1318</f>
        <v>0</v>
      </c>
      <c r="D1027" s="12">
        <f t="shared" ref="D1027:E1027" si="284">D1028+D1036+D1040+D1046+D1057+D1064+D1068+D1076+D1090+D1097+D1102+D1110+D1115+D1177+D1183+D1187+D1195+D1202+D1208+D1216+D1222+D1227+D1237+D1243+D1248+D1255+D1261+D1264+D1268+D1271+D1276+D1280+D1282+D1290+D1296+D1306+D1312+D1318</f>
        <v>364050438</v>
      </c>
      <c r="E1027" s="12">
        <f t="shared" si="284"/>
        <v>6742125</v>
      </c>
      <c r="F1027" s="17"/>
      <c r="G1027" s="1"/>
    </row>
    <row r="1028" spans="1:7" ht="31.5" hidden="1" x14ac:dyDescent="0.25">
      <c r="A1028" s="152"/>
      <c r="B1028" s="40" t="s">
        <v>262</v>
      </c>
      <c r="C1028" s="159">
        <f>SUM(C1029:C1035)</f>
        <v>0</v>
      </c>
      <c r="D1028" s="159">
        <f t="shared" ref="D1028:E1028" si="285">SUM(D1029:D1035)</f>
        <v>0</v>
      </c>
      <c r="E1028" s="159">
        <f t="shared" si="285"/>
        <v>0</v>
      </c>
      <c r="F1028" s="17"/>
      <c r="G1028" s="1"/>
    </row>
    <row r="1029" spans="1:7" hidden="1" x14ac:dyDescent="0.25">
      <c r="A1029" s="152"/>
      <c r="B1029" s="25"/>
      <c r="C1029" s="160"/>
      <c r="D1029" s="164"/>
      <c r="E1029" s="164"/>
      <c r="F1029" s="4"/>
      <c r="G1029" s="1"/>
    </row>
    <row r="1030" spans="1:7" hidden="1" x14ac:dyDescent="0.25">
      <c r="A1030" s="152"/>
      <c r="B1030" s="25"/>
      <c r="C1030" s="160"/>
      <c r="D1030" s="164"/>
      <c r="E1030" s="164"/>
      <c r="F1030" s="4"/>
      <c r="G1030" s="1"/>
    </row>
    <row r="1031" spans="1:7" hidden="1" x14ac:dyDescent="0.25">
      <c r="A1031" s="152"/>
      <c r="B1031" s="25"/>
      <c r="C1031" s="160"/>
      <c r="D1031" s="164"/>
      <c r="E1031" s="164"/>
      <c r="F1031" s="4"/>
      <c r="G1031" s="1"/>
    </row>
    <row r="1032" spans="1:7" hidden="1" x14ac:dyDescent="0.25">
      <c r="A1032" s="152"/>
      <c r="B1032" s="25"/>
      <c r="C1032" s="160"/>
      <c r="D1032" s="164"/>
      <c r="E1032" s="164"/>
      <c r="F1032" s="5"/>
      <c r="G1032" s="1"/>
    </row>
    <row r="1033" spans="1:7" hidden="1" x14ac:dyDescent="0.25">
      <c r="A1033" s="152"/>
      <c r="B1033" s="25"/>
      <c r="C1033" s="160"/>
      <c r="D1033" s="164"/>
      <c r="E1033" s="164"/>
      <c r="F1033" s="153"/>
      <c r="G1033" s="1"/>
    </row>
    <row r="1034" spans="1:7" hidden="1" x14ac:dyDescent="0.25">
      <c r="A1034" s="152"/>
      <c r="B1034" s="25"/>
      <c r="C1034" s="160"/>
      <c r="D1034" s="164"/>
      <c r="E1034" s="164"/>
      <c r="F1034" s="5"/>
      <c r="G1034" s="1"/>
    </row>
    <row r="1035" spans="1:7" hidden="1" x14ac:dyDescent="0.25">
      <c r="A1035" s="152"/>
      <c r="B1035" s="25"/>
      <c r="C1035" s="160"/>
      <c r="D1035" s="164"/>
      <c r="E1035" s="164"/>
      <c r="F1035" s="5"/>
      <c r="G1035" s="1"/>
    </row>
    <row r="1036" spans="1:7" x14ac:dyDescent="0.25">
      <c r="A1036" s="152"/>
      <c r="B1036" s="40" t="s">
        <v>2</v>
      </c>
      <c r="C1036" s="159">
        <f>SUM(C1037:C1039)</f>
        <v>0</v>
      </c>
      <c r="D1036" s="159">
        <f t="shared" ref="D1036:E1036" si="286">SUM(D1037:D1039)</f>
        <v>283409</v>
      </c>
      <c r="E1036" s="159">
        <f t="shared" si="286"/>
        <v>0</v>
      </c>
      <c r="F1036" s="5"/>
      <c r="G1036" s="1"/>
    </row>
    <row r="1037" spans="1:7" hidden="1" x14ac:dyDescent="0.25">
      <c r="A1037" s="152"/>
      <c r="B1037" s="40"/>
      <c r="C1037" s="160"/>
      <c r="D1037" s="164"/>
      <c r="E1037" s="164"/>
      <c r="F1037" s="153"/>
      <c r="G1037" s="1"/>
    </row>
    <row r="1038" spans="1:7" ht="47.25" x14ac:dyDescent="0.25">
      <c r="A1038" s="152"/>
      <c r="B1038" s="40"/>
      <c r="C1038" s="160"/>
      <c r="D1038" s="164">
        <v>283409</v>
      </c>
      <c r="E1038" s="164"/>
      <c r="F1038" s="203" t="s">
        <v>320</v>
      </c>
      <c r="G1038" s="1"/>
    </row>
    <row r="1039" spans="1:7" hidden="1" x14ac:dyDescent="0.25">
      <c r="A1039" s="152"/>
      <c r="B1039" s="25"/>
      <c r="C1039" s="160"/>
      <c r="D1039" s="164"/>
      <c r="E1039" s="164"/>
      <c r="F1039" s="203"/>
      <c r="G1039" s="1"/>
    </row>
    <row r="1040" spans="1:7" x14ac:dyDescent="0.25">
      <c r="A1040" s="152"/>
      <c r="B1040" s="40" t="s">
        <v>28</v>
      </c>
      <c r="C1040" s="159">
        <f>SUM(C1041:C1045)</f>
        <v>0</v>
      </c>
      <c r="D1040" s="159">
        <f t="shared" ref="D1040:E1040" si="287">SUM(D1041:D1045)</f>
        <v>206259</v>
      </c>
      <c r="E1040" s="159">
        <f t="shared" si="287"/>
        <v>0</v>
      </c>
      <c r="F1040" s="203"/>
      <c r="G1040" s="1"/>
    </row>
    <row r="1041" spans="1:12" hidden="1" x14ac:dyDescent="0.25">
      <c r="A1041" s="152"/>
      <c r="B1041" s="16"/>
      <c r="C1041" s="159"/>
      <c r="D1041" s="159"/>
      <c r="E1041" s="159"/>
      <c r="F1041" s="203"/>
      <c r="G1041" s="1"/>
    </row>
    <row r="1042" spans="1:12" hidden="1" x14ac:dyDescent="0.25">
      <c r="A1042" s="152"/>
      <c r="B1042" s="16"/>
      <c r="C1042" s="159"/>
      <c r="D1042" s="159"/>
      <c r="E1042" s="159"/>
      <c r="F1042" s="203"/>
      <c r="G1042" s="1"/>
    </row>
    <row r="1043" spans="1:12" ht="47.25" x14ac:dyDescent="0.25">
      <c r="A1043" s="152"/>
      <c r="B1043" s="16"/>
      <c r="C1043" s="159"/>
      <c r="D1043" s="160">
        <v>206259</v>
      </c>
      <c r="E1043" s="159"/>
      <c r="F1043" s="203" t="s">
        <v>320</v>
      </c>
      <c r="G1043" s="1"/>
    </row>
    <row r="1044" spans="1:12" hidden="1" x14ac:dyDescent="0.25">
      <c r="A1044" s="152"/>
      <c r="B1044" s="16"/>
      <c r="C1044" s="159"/>
      <c r="D1044" s="160"/>
      <c r="E1044" s="159"/>
      <c r="F1044" s="203"/>
      <c r="G1044" s="1"/>
    </row>
    <row r="1045" spans="1:12" hidden="1" x14ac:dyDescent="0.25">
      <c r="A1045" s="152"/>
      <c r="B1045" s="16"/>
      <c r="C1045" s="159"/>
      <c r="D1045" s="160"/>
      <c r="E1045" s="159"/>
      <c r="F1045" s="203"/>
      <c r="G1045" s="1"/>
    </row>
    <row r="1046" spans="1:12" s="63" customFormat="1" ht="31.5" x14ac:dyDescent="0.25">
      <c r="A1046" s="49"/>
      <c r="B1046" s="40" t="s">
        <v>19</v>
      </c>
      <c r="C1046" s="159">
        <f>SUM(C1047:C1056)</f>
        <v>0</v>
      </c>
      <c r="D1046" s="159">
        <f t="shared" ref="D1046:E1046" si="288">SUM(D1047:D1056)</f>
        <v>1275385</v>
      </c>
      <c r="E1046" s="159">
        <f t="shared" si="288"/>
        <v>0</v>
      </c>
      <c r="F1046" s="203"/>
      <c r="G1046" s="1"/>
      <c r="H1046" s="62"/>
      <c r="I1046" s="62"/>
      <c r="J1046" s="62"/>
      <c r="K1046" s="62"/>
      <c r="L1046" s="62"/>
    </row>
    <row r="1047" spans="1:12" ht="47.25" x14ac:dyDescent="0.25">
      <c r="A1047" s="152"/>
      <c r="B1047" s="16"/>
      <c r="C1047" s="160"/>
      <c r="D1047" s="160">
        <v>686419</v>
      </c>
      <c r="E1047" s="160"/>
      <c r="F1047" s="203" t="s">
        <v>320</v>
      </c>
      <c r="G1047" s="1"/>
    </row>
    <row r="1048" spans="1:12" hidden="1" x14ac:dyDescent="0.25">
      <c r="A1048" s="152"/>
      <c r="B1048" s="16"/>
      <c r="C1048" s="160"/>
      <c r="D1048" s="160"/>
      <c r="E1048" s="160"/>
      <c r="F1048" s="203"/>
      <c r="G1048" s="1"/>
    </row>
    <row r="1049" spans="1:12" ht="47.25" x14ac:dyDescent="0.25">
      <c r="A1049" s="152"/>
      <c r="B1049" s="16"/>
      <c r="C1049" s="160"/>
      <c r="D1049" s="160">
        <v>538121</v>
      </c>
      <c r="E1049" s="160"/>
      <c r="F1049" s="203" t="s">
        <v>320</v>
      </c>
      <c r="G1049" s="1"/>
    </row>
    <row r="1050" spans="1:12" ht="65.25" hidden="1" customHeight="1" x14ac:dyDescent="0.25">
      <c r="A1050" s="152"/>
      <c r="B1050" s="16"/>
      <c r="C1050" s="160"/>
      <c r="D1050" s="160"/>
      <c r="E1050" s="160"/>
      <c r="F1050" s="203"/>
      <c r="G1050" s="1"/>
    </row>
    <row r="1051" spans="1:12" hidden="1" x14ac:dyDescent="0.25">
      <c r="A1051" s="152"/>
      <c r="B1051" s="16"/>
      <c r="C1051" s="160"/>
      <c r="D1051" s="160"/>
      <c r="E1051" s="160"/>
      <c r="F1051" s="203"/>
      <c r="G1051" s="1"/>
    </row>
    <row r="1052" spans="1:12" ht="67.5" hidden="1" customHeight="1" x14ac:dyDescent="0.25">
      <c r="A1052" s="152"/>
      <c r="B1052" s="16"/>
      <c r="C1052" s="160"/>
      <c r="D1052" s="160"/>
      <c r="E1052" s="160"/>
      <c r="F1052" s="203"/>
      <c r="G1052" s="1"/>
    </row>
    <row r="1053" spans="1:12" ht="47.25" x14ac:dyDescent="0.25">
      <c r="A1053" s="152"/>
      <c r="B1053" s="16"/>
      <c r="C1053" s="160"/>
      <c r="D1053" s="160">
        <v>50845</v>
      </c>
      <c r="E1053" s="160"/>
      <c r="F1053" s="203" t="s">
        <v>320</v>
      </c>
      <c r="G1053" s="1"/>
    </row>
    <row r="1054" spans="1:12" ht="63" hidden="1" customHeight="1" x14ac:dyDescent="0.25">
      <c r="A1054" s="152"/>
      <c r="B1054" s="16"/>
      <c r="C1054" s="160"/>
      <c r="D1054" s="160"/>
      <c r="E1054" s="160"/>
      <c r="F1054" s="153"/>
      <c r="G1054" s="1"/>
    </row>
    <row r="1055" spans="1:12" hidden="1" x14ac:dyDescent="0.25">
      <c r="A1055" s="152"/>
      <c r="B1055" s="16"/>
      <c r="C1055" s="160"/>
      <c r="D1055" s="160"/>
      <c r="E1055" s="160"/>
      <c r="F1055" s="153"/>
      <c r="G1055" s="1"/>
    </row>
    <row r="1056" spans="1:12" hidden="1" x14ac:dyDescent="0.25">
      <c r="A1056" s="152"/>
      <c r="B1056" s="16"/>
      <c r="C1056" s="159"/>
      <c r="D1056" s="159"/>
      <c r="E1056" s="159"/>
      <c r="F1056" s="52"/>
      <c r="G1056" s="1"/>
    </row>
    <row r="1057" spans="1:12" s="63" customFormat="1" ht="38.25" customHeight="1" x14ac:dyDescent="0.25">
      <c r="A1057" s="49"/>
      <c r="B1057" s="40" t="s">
        <v>54</v>
      </c>
      <c r="C1057" s="159">
        <f>SUM(C1058:C1063)</f>
        <v>0</v>
      </c>
      <c r="D1057" s="159">
        <f t="shared" ref="D1057:E1057" si="289">SUM(D1058:D1063)</f>
        <v>2311499</v>
      </c>
      <c r="E1057" s="159">
        <f t="shared" si="289"/>
        <v>0</v>
      </c>
      <c r="F1057" s="52"/>
      <c r="G1057" s="1"/>
      <c r="H1057" s="62"/>
      <c r="I1057" s="62"/>
      <c r="J1057" s="62"/>
      <c r="K1057" s="62"/>
      <c r="L1057" s="62"/>
    </row>
    <row r="1058" spans="1:12" ht="47.25" x14ac:dyDescent="0.25">
      <c r="A1058" s="152"/>
      <c r="B1058" s="40"/>
      <c r="C1058" s="160"/>
      <c r="D1058" s="160">
        <f>1855885+353534</f>
        <v>2209419</v>
      </c>
      <c r="E1058" s="160"/>
      <c r="F1058" s="203" t="s">
        <v>320</v>
      </c>
      <c r="G1058" s="1"/>
    </row>
    <row r="1059" spans="1:12" hidden="1" x14ac:dyDescent="0.25">
      <c r="A1059" s="152"/>
      <c r="B1059" s="40"/>
      <c r="C1059" s="160"/>
      <c r="D1059" s="160"/>
      <c r="E1059" s="160"/>
      <c r="F1059" s="153"/>
      <c r="G1059" s="1"/>
    </row>
    <row r="1060" spans="1:12" ht="17.25" customHeight="1" x14ac:dyDescent="0.25">
      <c r="A1060" s="152"/>
      <c r="B1060" s="40"/>
      <c r="C1060" s="160"/>
      <c r="D1060" s="160">
        <v>102080</v>
      </c>
      <c r="E1060" s="160"/>
      <c r="F1060" s="157" t="s">
        <v>321</v>
      </c>
      <c r="G1060" s="1"/>
    </row>
    <row r="1061" spans="1:12" hidden="1" x14ac:dyDescent="0.25">
      <c r="A1061" s="152"/>
      <c r="B1061" s="40"/>
      <c r="C1061" s="160"/>
      <c r="D1061" s="160"/>
      <c r="E1061" s="160"/>
      <c r="F1061" s="5"/>
      <c r="G1061" s="1"/>
    </row>
    <row r="1062" spans="1:12" hidden="1" x14ac:dyDescent="0.25">
      <c r="A1062" s="152"/>
      <c r="B1062" s="40"/>
      <c r="C1062" s="160"/>
      <c r="D1062" s="160"/>
      <c r="E1062" s="160"/>
      <c r="F1062" s="5"/>
      <c r="G1062" s="1"/>
    </row>
    <row r="1063" spans="1:12" hidden="1" x14ac:dyDescent="0.25">
      <c r="A1063" s="152"/>
      <c r="B1063" s="40"/>
      <c r="C1063" s="160"/>
      <c r="D1063" s="160"/>
      <c r="E1063" s="160"/>
      <c r="F1063" s="5"/>
      <c r="G1063" s="1"/>
    </row>
    <row r="1064" spans="1:12" s="63" customFormat="1" hidden="1" x14ac:dyDescent="0.25">
      <c r="A1064" s="49"/>
      <c r="B1064" s="40" t="s">
        <v>22</v>
      </c>
      <c r="C1064" s="159">
        <f>SUM(C1065:C1067)</f>
        <v>0</v>
      </c>
      <c r="D1064" s="159">
        <f t="shared" ref="D1064:E1064" si="290">SUM(D1065:D1067)</f>
        <v>0</v>
      </c>
      <c r="E1064" s="159">
        <f t="shared" si="290"/>
        <v>0</v>
      </c>
      <c r="F1064" s="5"/>
      <c r="G1064" s="1"/>
      <c r="H1064" s="62"/>
      <c r="I1064" s="62"/>
      <c r="J1064" s="62"/>
      <c r="K1064" s="62"/>
      <c r="L1064" s="62"/>
    </row>
    <row r="1065" spans="1:12" hidden="1" x14ac:dyDescent="0.25">
      <c r="A1065" s="152"/>
      <c r="B1065" s="16"/>
      <c r="C1065" s="160"/>
      <c r="D1065" s="160"/>
      <c r="E1065" s="160"/>
      <c r="F1065" s="153"/>
      <c r="G1065" s="1"/>
    </row>
    <row r="1066" spans="1:12" hidden="1" x14ac:dyDescent="0.25">
      <c r="A1066" s="152"/>
      <c r="B1066" s="16"/>
      <c r="C1066" s="159"/>
      <c r="D1066" s="159"/>
      <c r="E1066" s="159"/>
      <c r="F1066" s="153"/>
      <c r="G1066" s="1"/>
    </row>
    <row r="1067" spans="1:12" hidden="1" x14ac:dyDescent="0.25">
      <c r="A1067" s="152"/>
      <c r="B1067" s="16"/>
      <c r="C1067" s="159"/>
      <c r="D1067" s="160"/>
      <c r="E1067" s="160"/>
      <c r="F1067" s="5"/>
      <c r="G1067" s="1"/>
    </row>
    <row r="1068" spans="1:12" ht="31.5" x14ac:dyDescent="0.25">
      <c r="A1068" s="152"/>
      <c r="B1068" s="40" t="s">
        <v>270</v>
      </c>
      <c r="C1068" s="159">
        <f>SUM(C1069:C1075)</f>
        <v>0</v>
      </c>
      <c r="D1068" s="159">
        <f t="shared" ref="D1068:E1068" si="291">SUM(D1069:D1075)</f>
        <v>756406</v>
      </c>
      <c r="E1068" s="159">
        <f t="shared" si="291"/>
        <v>0</v>
      </c>
      <c r="F1068" s="104"/>
      <c r="G1068" s="1"/>
    </row>
    <row r="1069" spans="1:12" ht="177" hidden="1" customHeight="1" x14ac:dyDescent="0.25">
      <c r="A1069" s="152"/>
      <c r="B1069" s="16"/>
      <c r="C1069" s="160"/>
      <c r="D1069" s="160"/>
      <c r="E1069" s="160"/>
      <c r="F1069" s="154"/>
      <c r="G1069" s="1"/>
    </row>
    <row r="1070" spans="1:12" ht="47.25" x14ac:dyDescent="0.25">
      <c r="A1070" s="152"/>
      <c r="B1070" s="66"/>
      <c r="C1070" s="160"/>
      <c r="D1070" s="160">
        <f>575657+180749</f>
        <v>756406</v>
      </c>
      <c r="E1070" s="160"/>
      <c r="F1070" s="203" t="s">
        <v>320</v>
      </c>
      <c r="G1070" s="1"/>
    </row>
    <row r="1071" spans="1:12" hidden="1" x14ac:dyDescent="0.25">
      <c r="A1071" s="152"/>
      <c r="B1071" s="66"/>
      <c r="C1071" s="160"/>
      <c r="D1071" s="160"/>
      <c r="E1071" s="199"/>
      <c r="F1071" s="153"/>
      <c r="G1071" s="1"/>
    </row>
    <row r="1072" spans="1:12" ht="33" hidden="1" customHeight="1" x14ac:dyDescent="0.25">
      <c r="A1072" s="152"/>
      <c r="B1072" s="66"/>
      <c r="C1072" s="159"/>
      <c r="D1072" s="159"/>
      <c r="E1072" s="199"/>
      <c r="F1072" s="5"/>
      <c r="G1072" s="1"/>
    </row>
    <row r="1073" spans="1:7" hidden="1" x14ac:dyDescent="0.25">
      <c r="A1073" s="152"/>
      <c r="B1073" s="40"/>
      <c r="C1073" s="159"/>
      <c r="D1073" s="160"/>
      <c r="E1073" s="160"/>
      <c r="F1073" s="104"/>
      <c r="G1073" s="1"/>
    </row>
    <row r="1074" spans="1:7" hidden="1" x14ac:dyDescent="0.25">
      <c r="A1074" s="152"/>
      <c r="B1074" s="40"/>
      <c r="C1074" s="159"/>
      <c r="D1074" s="160"/>
      <c r="E1074" s="160"/>
      <c r="F1074" s="104"/>
      <c r="G1074" s="1"/>
    </row>
    <row r="1075" spans="1:7" hidden="1" x14ac:dyDescent="0.25">
      <c r="A1075" s="152"/>
      <c r="B1075" s="16"/>
      <c r="C1075" s="160"/>
      <c r="D1075" s="160"/>
      <c r="E1075" s="160"/>
      <c r="F1075" s="104"/>
      <c r="G1075" s="1"/>
    </row>
    <row r="1076" spans="1:7" ht="33.75" customHeight="1" x14ac:dyDescent="0.25">
      <c r="A1076" s="152"/>
      <c r="B1076" s="155" t="s">
        <v>30</v>
      </c>
      <c r="C1076" s="171">
        <f>SUM(C1077:C1089)</f>
        <v>0</v>
      </c>
      <c r="D1076" s="171">
        <f t="shared" ref="D1076:E1076" si="292">SUM(D1077:D1089)</f>
        <v>0</v>
      </c>
      <c r="E1076" s="171">
        <f t="shared" si="292"/>
        <v>22215</v>
      </c>
      <c r="F1076" s="4"/>
      <c r="G1076" s="1"/>
    </row>
    <row r="1077" spans="1:7" ht="31.5" x14ac:dyDescent="0.25">
      <c r="A1077" s="152"/>
      <c r="B1077" s="8" t="s">
        <v>384</v>
      </c>
      <c r="C1077" s="160"/>
      <c r="D1077" s="160"/>
      <c r="E1077" s="170">
        <v>22215</v>
      </c>
      <c r="F1077" s="203" t="s">
        <v>418</v>
      </c>
      <c r="G1077" s="1"/>
    </row>
    <row r="1078" spans="1:7" hidden="1" x14ac:dyDescent="0.25">
      <c r="A1078" s="152"/>
      <c r="B1078" s="8"/>
      <c r="C1078" s="160"/>
      <c r="D1078" s="160"/>
      <c r="E1078" s="170"/>
      <c r="F1078" s="52"/>
      <c r="G1078" s="1"/>
    </row>
    <row r="1079" spans="1:7" hidden="1" x14ac:dyDescent="0.25">
      <c r="A1079" s="152"/>
      <c r="B1079" s="8"/>
      <c r="C1079" s="159"/>
      <c r="D1079" s="160"/>
      <c r="E1079" s="170"/>
      <c r="F1079" s="153"/>
      <c r="G1079" s="1"/>
    </row>
    <row r="1080" spans="1:7" hidden="1" x14ac:dyDescent="0.25">
      <c r="A1080" s="152"/>
      <c r="B1080" s="8"/>
      <c r="C1080" s="159"/>
      <c r="D1080" s="160"/>
      <c r="E1080" s="170"/>
      <c r="F1080" s="52"/>
      <c r="G1080" s="1"/>
    </row>
    <row r="1081" spans="1:7" hidden="1" x14ac:dyDescent="0.25">
      <c r="A1081" s="152"/>
      <c r="B1081" s="25"/>
      <c r="C1081" s="160"/>
      <c r="D1081" s="160"/>
      <c r="E1081" s="160"/>
      <c r="F1081" s="84"/>
      <c r="G1081" s="1"/>
    </row>
    <row r="1082" spans="1:7" hidden="1" x14ac:dyDescent="0.25">
      <c r="A1082" s="152"/>
      <c r="B1082" s="25"/>
      <c r="C1082" s="160"/>
      <c r="D1082" s="160"/>
      <c r="E1082" s="160"/>
      <c r="F1082" s="84"/>
      <c r="G1082" s="1"/>
    </row>
    <row r="1083" spans="1:7" hidden="1" x14ac:dyDescent="0.25">
      <c r="A1083" s="152"/>
      <c r="B1083" s="40"/>
      <c r="C1083" s="171"/>
      <c r="D1083" s="176"/>
      <c r="E1083" s="176"/>
      <c r="F1083" s="5"/>
      <c r="G1083" s="1"/>
    </row>
    <row r="1084" spans="1:7" hidden="1" x14ac:dyDescent="0.25">
      <c r="A1084" s="152"/>
      <c r="B1084" s="40"/>
      <c r="C1084" s="171"/>
      <c r="D1084" s="176"/>
      <c r="E1084" s="176"/>
      <c r="F1084" s="5"/>
      <c r="G1084" s="1"/>
    </row>
    <row r="1085" spans="1:7" hidden="1" x14ac:dyDescent="0.25">
      <c r="A1085" s="152"/>
      <c r="B1085" s="40"/>
      <c r="C1085" s="171"/>
      <c r="D1085" s="176"/>
      <c r="E1085" s="176"/>
      <c r="F1085" s="5"/>
      <c r="G1085" s="1"/>
    </row>
    <row r="1086" spans="1:7" hidden="1" x14ac:dyDescent="0.25">
      <c r="A1086" s="152"/>
      <c r="B1086" s="40"/>
      <c r="C1086" s="171"/>
      <c r="D1086" s="176"/>
      <c r="E1086" s="176"/>
      <c r="F1086" s="5"/>
      <c r="G1086" s="1"/>
    </row>
    <row r="1087" spans="1:7" hidden="1" x14ac:dyDescent="0.25">
      <c r="A1087" s="152"/>
      <c r="B1087" s="40"/>
      <c r="C1087" s="171"/>
      <c r="D1087" s="176"/>
      <c r="E1087" s="176"/>
      <c r="F1087" s="5"/>
      <c r="G1087" s="1"/>
    </row>
    <row r="1088" spans="1:7" hidden="1" x14ac:dyDescent="0.25">
      <c r="A1088" s="152"/>
      <c r="B1088" s="40"/>
      <c r="C1088" s="171"/>
      <c r="D1088" s="176"/>
      <c r="E1088" s="176"/>
      <c r="F1088" s="5"/>
      <c r="G1088" s="1"/>
    </row>
    <row r="1089" spans="1:7" hidden="1" x14ac:dyDescent="0.25">
      <c r="A1089" s="152"/>
      <c r="B1089" s="16"/>
      <c r="C1089" s="160"/>
      <c r="D1089" s="160"/>
      <c r="E1089" s="160"/>
      <c r="F1089" s="153"/>
      <c r="G1089" s="1"/>
    </row>
    <row r="1090" spans="1:7" ht="31.5" x14ac:dyDescent="0.25">
      <c r="A1090" s="152"/>
      <c r="B1090" s="64" t="s">
        <v>23</v>
      </c>
      <c r="C1090" s="159">
        <f>SUM(C1091:C1096)</f>
        <v>0</v>
      </c>
      <c r="D1090" s="159">
        <f t="shared" ref="D1090:E1090" si="293">SUM(D1091:D1096)</f>
        <v>4688230</v>
      </c>
      <c r="E1090" s="159">
        <f t="shared" si="293"/>
        <v>0</v>
      </c>
      <c r="F1090" s="104"/>
      <c r="G1090" s="1"/>
    </row>
    <row r="1091" spans="1:7" x14ac:dyDescent="0.25">
      <c r="A1091" s="152"/>
      <c r="B1091" s="25"/>
      <c r="C1091" s="160"/>
      <c r="D1091" s="160">
        <v>2498200</v>
      </c>
      <c r="E1091" s="160"/>
      <c r="F1091" s="4" t="s">
        <v>456</v>
      </c>
      <c r="G1091" s="1"/>
    </row>
    <row r="1092" spans="1:7" hidden="1" x14ac:dyDescent="0.25">
      <c r="A1092" s="152"/>
      <c r="B1092" s="16"/>
      <c r="C1092" s="160"/>
      <c r="D1092" s="160"/>
      <c r="E1092" s="160"/>
      <c r="F1092" s="153"/>
      <c r="G1092" s="1"/>
    </row>
    <row r="1093" spans="1:7" ht="47.25" x14ac:dyDescent="0.25">
      <c r="A1093" s="152"/>
      <c r="B1093" s="16"/>
      <c r="C1093" s="160"/>
      <c r="D1093" s="160">
        <f>1711312+478718</f>
        <v>2190030</v>
      </c>
      <c r="E1093" s="160"/>
      <c r="F1093" s="203" t="s">
        <v>320</v>
      </c>
      <c r="G1093" s="1"/>
    </row>
    <row r="1094" spans="1:7" hidden="1" x14ac:dyDescent="0.25">
      <c r="A1094" s="152"/>
      <c r="B1094" s="16"/>
      <c r="C1094" s="160"/>
      <c r="D1094" s="160"/>
      <c r="E1094" s="160"/>
      <c r="F1094" s="153"/>
      <c r="G1094" s="1"/>
    </row>
    <row r="1095" spans="1:7" hidden="1" x14ac:dyDescent="0.25">
      <c r="A1095" s="152"/>
      <c r="B1095" s="25"/>
      <c r="C1095" s="160"/>
      <c r="D1095" s="160"/>
      <c r="E1095" s="160"/>
      <c r="F1095" s="5"/>
      <c r="G1095" s="1"/>
    </row>
    <row r="1096" spans="1:7" hidden="1" x14ac:dyDescent="0.25">
      <c r="A1096" s="152"/>
      <c r="B1096" s="25"/>
      <c r="C1096" s="160"/>
      <c r="D1096" s="160"/>
      <c r="E1096" s="160"/>
      <c r="F1096" s="52"/>
      <c r="G1096" s="1"/>
    </row>
    <row r="1097" spans="1:7" x14ac:dyDescent="0.25">
      <c r="A1097" s="152"/>
      <c r="B1097" s="64" t="s">
        <v>267</v>
      </c>
      <c r="C1097" s="159">
        <f>SUM(C1098:C1101)</f>
        <v>0</v>
      </c>
      <c r="D1097" s="159">
        <f t="shared" ref="D1097:E1097" si="294">SUM(D1098:D1101)</f>
        <v>0</v>
      </c>
      <c r="E1097" s="159">
        <f t="shared" si="294"/>
        <v>590572</v>
      </c>
      <c r="F1097" s="104"/>
      <c r="G1097" s="1"/>
    </row>
    <row r="1098" spans="1:7" hidden="1" x14ac:dyDescent="0.25">
      <c r="A1098" s="152"/>
      <c r="B1098" s="25"/>
      <c r="C1098" s="160"/>
      <c r="D1098" s="160"/>
      <c r="E1098" s="160"/>
      <c r="F1098" s="5"/>
      <c r="G1098" s="1"/>
    </row>
    <row r="1099" spans="1:7" ht="31.5" x14ac:dyDescent="0.25">
      <c r="A1099" s="152"/>
      <c r="B1099" s="25"/>
      <c r="C1099" s="160"/>
      <c r="D1099" s="160"/>
      <c r="E1099" s="160">
        <v>421200</v>
      </c>
      <c r="F1099" s="4" t="s">
        <v>322</v>
      </c>
      <c r="G1099" s="1"/>
    </row>
    <row r="1100" spans="1:7" ht="81" hidden="1" customHeight="1" x14ac:dyDescent="0.25">
      <c r="A1100" s="152"/>
      <c r="B1100" s="25"/>
      <c r="C1100" s="160"/>
      <c r="D1100" s="160"/>
      <c r="E1100" s="160"/>
      <c r="F1100" s="153"/>
      <c r="G1100" s="1"/>
    </row>
    <row r="1101" spans="1:7" ht="31.5" x14ac:dyDescent="0.25">
      <c r="A1101" s="152"/>
      <c r="B1101" s="25"/>
      <c r="C1101" s="160"/>
      <c r="D1101" s="160"/>
      <c r="E1101" s="160">
        <v>169372</v>
      </c>
      <c r="F1101" s="203" t="s">
        <v>418</v>
      </c>
      <c r="G1101" s="1"/>
    </row>
    <row r="1102" spans="1:7" x14ac:dyDescent="0.25">
      <c r="A1102" s="152"/>
      <c r="B1102" s="105" t="s">
        <v>256</v>
      </c>
      <c r="C1102" s="159">
        <f>SUM(C1103:C1109)</f>
        <v>0</v>
      </c>
      <c r="D1102" s="159">
        <f t="shared" ref="D1102:E1102" si="295">SUM(D1103:D1109)</f>
        <v>0</v>
      </c>
      <c r="E1102" s="159">
        <f t="shared" si="295"/>
        <v>143249</v>
      </c>
      <c r="F1102" s="153"/>
      <c r="G1102" s="1"/>
    </row>
    <row r="1103" spans="1:7" hidden="1" x14ac:dyDescent="0.25">
      <c r="A1103" s="152"/>
      <c r="B1103" s="64"/>
      <c r="C1103" s="160"/>
      <c r="D1103" s="160"/>
      <c r="E1103" s="160"/>
      <c r="F1103" s="4"/>
      <c r="G1103" s="1"/>
    </row>
    <row r="1104" spans="1:7" hidden="1" x14ac:dyDescent="0.25">
      <c r="A1104" s="152"/>
      <c r="B1104" s="64"/>
      <c r="C1104" s="160"/>
      <c r="D1104" s="160"/>
      <c r="E1104" s="160"/>
      <c r="F1104" s="4"/>
      <c r="G1104" s="1"/>
    </row>
    <row r="1105" spans="1:7" hidden="1" x14ac:dyDescent="0.25">
      <c r="A1105" s="152"/>
      <c r="B1105" s="64"/>
      <c r="C1105" s="160"/>
      <c r="D1105" s="160"/>
      <c r="E1105" s="160"/>
      <c r="F1105" s="153"/>
      <c r="G1105" s="1"/>
    </row>
    <row r="1106" spans="1:7" hidden="1" x14ac:dyDescent="0.25">
      <c r="A1106" s="152"/>
      <c r="B1106" s="64"/>
      <c r="C1106" s="160"/>
      <c r="D1106" s="160"/>
      <c r="E1106" s="160"/>
      <c r="F1106" s="153"/>
      <c r="G1106" s="1"/>
    </row>
    <row r="1107" spans="1:7" x14ac:dyDescent="0.25">
      <c r="A1107" s="152"/>
      <c r="B1107" s="64"/>
      <c r="C1107" s="160"/>
      <c r="D1107" s="160"/>
      <c r="E1107" s="160">
        <v>143249</v>
      </c>
      <c r="F1107" s="153" t="s">
        <v>376</v>
      </c>
      <c r="G1107" s="1"/>
    </row>
    <row r="1108" spans="1:7" hidden="1" x14ac:dyDescent="0.25">
      <c r="A1108" s="152"/>
      <c r="B1108" s="64"/>
      <c r="C1108" s="160"/>
      <c r="D1108" s="160"/>
      <c r="E1108" s="160"/>
      <c r="F1108" s="153"/>
      <c r="G1108" s="1"/>
    </row>
    <row r="1109" spans="1:7" ht="18.75" hidden="1" customHeight="1" x14ac:dyDescent="0.25">
      <c r="A1109" s="152"/>
      <c r="B1109" s="64"/>
      <c r="C1109" s="160"/>
      <c r="D1109" s="160"/>
      <c r="E1109" s="160"/>
      <c r="F1109" s="153"/>
      <c r="G1109" s="1"/>
    </row>
    <row r="1110" spans="1:7" ht="17.25" customHeight="1" x14ac:dyDescent="0.25">
      <c r="A1110" s="152"/>
      <c r="B1110" s="64" t="s">
        <v>191</v>
      </c>
      <c r="C1110" s="160">
        <f>SUM(C1111:C1114)</f>
        <v>0</v>
      </c>
      <c r="D1110" s="160">
        <f t="shared" ref="D1110:E1110" si="296">SUM(D1111:D1114)</f>
        <v>0</v>
      </c>
      <c r="E1110" s="160">
        <f t="shared" si="296"/>
        <v>4041825</v>
      </c>
      <c r="F1110" s="20"/>
      <c r="G1110" s="1"/>
    </row>
    <row r="1111" spans="1:7" ht="47.25" x14ac:dyDescent="0.25">
      <c r="A1111" s="152"/>
      <c r="B1111" s="64"/>
      <c r="C1111" s="160"/>
      <c r="D1111" s="160"/>
      <c r="E1111" s="160">
        <v>1950000</v>
      </c>
      <c r="F1111" s="153" t="s">
        <v>457</v>
      </c>
      <c r="G1111" s="1"/>
    </row>
    <row r="1112" spans="1:7" ht="51" customHeight="1" x14ac:dyDescent="0.25">
      <c r="A1112" s="152"/>
      <c r="B1112" s="64"/>
      <c r="C1112" s="160"/>
      <c r="D1112" s="160"/>
      <c r="E1112" s="160">
        <v>441825</v>
      </c>
      <c r="F1112" s="4" t="s">
        <v>323</v>
      </c>
      <c r="G1112" s="1"/>
    </row>
    <row r="1113" spans="1:7" ht="65.25" customHeight="1" x14ac:dyDescent="0.25">
      <c r="A1113" s="152"/>
      <c r="B1113" s="64"/>
      <c r="C1113" s="160"/>
      <c r="D1113" s="160"/>
      <c r="E1113" s="160">
        <v>1650000</v>
      </c>
      <c r="F1113" s="4" t="s">
        <v>324</v>
      </c>
      <c r="G1113" s="1"/>
    </row>
    <row r="1114" spans="1:7" hidden="1" x14ac:dyDescent="0.25">
      <c r="A1114" s="152"/>
      <c r="B1114" s="64"/>
      <c r="C1114" s="160"/>
      <c r="D1114" s="160"/>
      <c r="E1114" s="160"/>
      <c r="F1114" s="4"/>
      <c r="G1114" s="1"/>
    </row>
    <row r="1115" spans="1:7" x14ac:dyDescent="0.25">
      <c r="A1115" s="152"/>
      <c r="B1115" s="64" t="s">
        <v>20</v>
      </c>
      <c r="C1115" s="171">
        <f>SUM(C1116:C1176)</f>
        <v>0</v>
      </c>
      <c r="D1115" s="171">
        <f t="shared" ref="D1115:E1115" si="297">SUM(D1116:D1176)</f>
        <v>341386126</v>
      </c>
      <c r="E1115" s="171">
        <f t="shared" si="297"/>
        <v>1080114</v>
      </c>
      <c r="F1115" s="153"/>
      <c r="G1115" s="1"/>
    </row>
    <row r="1116" spans="1:7" ht="25.5" hidden="1" customHeight="1" x14ac:dyDescent="0.25">
      <c r="A1116" s="152"/>
      <c r="B1116" s="25"/>
      <c r="C1116" s="171"/>
      <c r="D1116" s="176"/>
      <c r="E1116" s="176"/>
      <c r="F1116" s="213"/>
      <c r="G1116" s="1"/>
    </row>
    <row r="1117" spans="1:7" ht="25.5" hidden="1" customHeight="1" x14ac:dyDescent="0.25">
      <c r="A1117" s="152"/>
      <c r="B1117" s="64"/>
      <c r="C1117" s="171"/>
      <c r="D1117" s="171"/>
      <c r="E1117" s="171"/>
      <c r="F1117" s="213"/>
      <c r="G1117" s="1"/>
    </row>
    <row r="1118" spans="1:7" hidden="1" x14ac:dyDescent="0.25">
      <c r="A1118" s="152"/>
      <c r="B1118" s="25"/>
      <c r="C1118" s="176"/>
      <c r="D1118" s="176"/>
      <c r="E1118" s="176"/>
      <c r="F1118" s="5"/>
      <c r="G1118" s="1"/>
    </row>
    <row r="1119" spans="1:7" hidden="1" x14ac:dyDescent="0.25">
      <c r="A1119" s="152"/>
      <c r="B1119" s="120"/>
      <c r="C1119" s="200"/>
      <c r="D1119" s="200"/>
      <c r="E1119" s="200"/>
      <c r="F1119" s="5"/>
      <c r="G1119" s="1"/>
    </row>
    <row r="1120" spans="1:7" ht="49.5" customHeight="1" x14ac:dyDescent="0.25">
      <c r="A1120" s="152"/>
      <c r="B1120" s="25" t="s">
        <v>325</v>
      </c>
      <c r="C1120" s="176"/>
      <c r="D1120" s="176">
        <v>1386126</v>
      </c>
      <c r="E1120" s="176"/>
      <c r="F1120" s="203" t="s">
        <v>320</v>
      </c>
      <c r="G1120" s="1"/>
    </row>
    <row r="1121" spans="1:12" ht="80.25" hidden="1" customHeight="1" x14ac:dyDescent="0.25">
      <c r="A1121" s="152"/>
      <c r="B1121" s="25"/>
      <c r="C1121" s="176"/>
      <c r="D1121" s="176"/>
      <c r="E1121" s="176"/>
      <c r="F1121" s="5"/>
      <c r="G1121" s="1"/>
    </row>
    <row r="1122" spans="1:12" hidden="1" x14ac:dyDescent="0.25">
      <c r="A1122" s="152"/>
      <c r="B1122" s="25"/>
      <c r="C1122" s="176"/>
      <c r="D1122" s="176"/>
      <c r="E1122" s="176"/>
      <c r="F1122" s="122"/>
      <c r="G1122" s="1"/>
    </row>
    <row r="1123" spans="1:12" hidden="1" x14ac:dyDescent="0.25">
      <c r="A1123" s="152"/>
      <c r="B1123" s="106" t="s">
        <v>326</v>
      </c>
      <c r="C1123" s="176"/>
      <c r="D1123" s="176"/>
      <c r="E1123" s="176"/>
      <c r="F1123" s="4"/>
      <c r="G1123" s="1"/>
    </row>
    <row r="1124" spans="1:12" hidden="1" x14ac:dyDescent="0.25">
      <c r="A1124" s="152"/>
      <c r="B1124" s="25"/>
      <c r="C1124" s="176"/>
      <c r="D1124" s="176"/>
      <c r="E1124" s="176"/>
      <c r="F1124" s="4"/>
      <c r="G1124" s="1"/>
    </row>
    <row r="1125" spans="1:12" ht="31.5" x14ac:dyDescent="0.25">
      <c r="A1125" s="152"/>
      <c r="B1125" s="8" t="s">
        <v>327</v>
      </c>
      <c r="C1125" s="176"/>
      <c r="D1125" s="176"/>
      <c r="E1125" s="176">
        <v>1080114</v>
      </c>
      <c r="F1125" s="4" t="s">
        <v>458</v>
      </c>
      <c r="G1125" s="1"/>
    </row>
    <row r="1126" spans="1:12" ht="31.5" x14ac:dyDescent="0.25">
      <c r="A1126" s="152"/>
      <c r="B1126" s="107" t="s">
        <v>328</v>
      </c>
      <c r="C1126" s="176"/>
      <c r="D1126" s="176"/>
      <c r="E1126" s="176"/>
      <c r="F1126" s="4" t="s">
        <v>511</v>
      </c>
      <c r="G1126" s="1"/>
    </row>
    <row r="1127" spans="1:12" ht="31.5" x14ac:dyDescent="0.25">
      <c r="A1127" s="152"/>
      <c r="B1127" s="120" t="s">
        <v>378</v>
      </c>
      <c r="C1127" s="200"/>
      <c r="D1127" s="200">
        <f>300000000+40000000</f>
        <v>340000000</v>
      </c>
      <c r="E1127" s="200"/>
      <c r="F1127" s="151" t="s">
        <v>459</v>
      </c>
      <c r="G1127" s="1"/>
    </row>
    <row r="1128" spans="1:12" s="72" customFormat="1" ht="18.75" hidden="1" customHeight="1" x14ac:dyDescent="0.25">
      <c r="A1128" s="152"/>
      <c r="B1128" s="39"/>
      <c r="C1128" s="201"/>
      <c r="D1128" s="201"/>
      <c r="E1128" s="201"/>
      <c r="F1128" s="153"/>
      <c r="G1128" s="1"/>
      <c r="H1128" s="71"/>
      <c r="I1128" s="71"/>
      <c r="J1128" s="71"/>
      <c r="K1128" s="71"/>
      <c r="L1128" s="71"/>
    </row>
    <row r="1129" spans="1:12" ht="18.75" hidden="1" customHeight="1" x14ac:dyDescent="0.25">
      <c r="A1129" s="152"/>
      <c r="B1129" s="108"/>
      <c r="C1129" s="176"/>
      <c r="D1129" s="176"/>
      <c r="E1129" s="176"/>
      <c r="F1129" s="28"/>
      <c r="G1129" s="1"/>
    </row>
    <row r="1130" spans="1:12" ht="18.75" hidden="1" customHeight="1" x14ac:dyDescent="0.25">
      <c r="A1130" s="152"/>
      <c r="B1130" s="108"/>
      <c r="C1130" s="176"/>
      <c r="D1130" s="176"/>
      <c r="E1130" s="176"/>
      <c r="F1130" s="28"/>
      <c r="G1130" s="1"/>
    </row>
    <row r="1131" spans="1:12" ht="18.75" hidden="1" customHeight="1" x14ac:dyDescent="0.25">
      <c r="A1131" s="152"/>
      <c r="B1131" s="66"/>
      <c r="C1131" s="176"/>
      <c r="D1131" s="176"/>
      <c r="E1131" s="176"/>
      <c r="F1131" s="28"/>
      <c r="G1131" s="1"/>
    </row>
    <row r="1132" spans="1:12" ht="18.75" hidden="1" customHeight="1" x14ac:dyDescent="0.25">
      <c r="A1132" s="152"/>
      <c r="B1132" s="66"/>
      <c r="C1132" s="176"/>
      <c r="D1132" s="176"/>
      <c r="E1132" s="176"/>
      <c r="F1132" s="28"/>
      <c r="G1132" s="1"/>
    </row>
    <row r="1133" spans="1:12" ht="18.75" hidden="1" customHeight="1" x14ac:dyDescent="0.25">
      <c r="A1133" s="152"/>
      <c r="B1133" s="66"/>
      <c r="C1133" s="176"/>
      <c r="D1133" s="176"/>
      <c r="E1133" s="176"/>
      <c r="F1133" s="28"/>
      <c r="G1133" s="1"/>
    </row>
    <row r="1134" spans="1:12" ht="18.75" hidden="1" customHeight="1" x14ac:dyDescent="0.25">
      <c r="A1134" s="152"/>
      <c r="B1134" s="66"/>
      <c r="C1134" s="176"/>
      <c r="D1134" s="176"/>
      <c r="E1134" s="176"/>
      <c r="F1134" s="28"/>
      <c r="G1134" s="1"/>
    </row>
    <row r="1135" spans="1:12" ht="18.75" hidden="1" customHeight="1" x14ac:dyDescent="0.25">
      <c r="A1135" s="152"/>
      <c r="B1135" s="66"/>
      <c r="C1135" s="176"/>
      <c r="D1135" s="176"/>
      <c r="E1135" s="176"/>
      <c r="F1135" s="28"/>
      <c r="G1135" s="1"/>
    </row>
    <row r="1136" spans="1:12" ht="18.75" hidden="1" customHeight="1" x14ac:dyDescent="0.25">
      <c r="A1136" s="152"/>
      <c r="B1136" s="66"/>
      <c r="C1136" s="176"/>
      <c r="D1136" s="176"/>
      <c r="E1136" s="176"/>
      <c r="F1136" s="28"/>
      <c r="G1136" s="1"/>
    </row>
    <row r="1137" spans="1:12" ht="18.75" hidden="1" customHeight="1" x14ac:dyDescent="0.25">
      <c r="A1137" s="152"/>
      <c r="B1137" s="66"/>
      <c r="C1137" s="176"/>
      <c r="D1137" s="176"/>
      <c r="E1137" s="176"/>
      <c r="F1137" s="8"/>
      <c r="G1137" s="1"/>
    </row>
    <row r="1138" spans="1:12" ht="18.75" hidden="1" customHeight="1" x14ac:dyDescent="0.25">
      <c r="A1138" s="152"/>
      <c r="B1138" s="66"/>
      <c r="C1138" s="176"/>
      <c r="D1138" s="176"/>
      <c r="E1138" s="176"/>
      <c r="F1138" s="28"/>
      <c r="G1138" s="1"/>
    </row>
    <row r="1139" spans="1:12" ht="18.75" hidden="1" customHeight="1" x14ac:dyDescent="0.25">
      <c r="A1139" s="152"/>
      <c r="B1139" s="66"/>
      <c r="C1139" s="176"/>
      <c r="D1139" s="176"/>
      <c r="E1139" s="176"/>
      <c r="F1139" s="28"/>
      <c r="G1139" s="1"/>
    </row>
    <row r="1140" spans="1:12" ht="18.75" hidden="1" customHeight="1" x14ac:dyDescent="0.25">
      <c r="A1140" s="152"/>
      <c r="B1140" s="66"/>
      <c r="C1140" s="176"/>
      <c r="D1140" s="176"/>
      <c r="E1140" s="176"/>
      <c r="F1140" s="28"/>
      <c r="G1140" s="1"/>
    </row>
    <row r="1141" spans="1:12" ht="18.75" hidden="1" customHeight="1" x14ac:dyDescent="0.25">
      <c r="A1141" s="152"/>
      <c r="B1141" s="66"/>
      <c r="C1141" s="176"/>
      <c r="D1141" s="176"/>
      <c r="E1141" s="176"/>
      <c r="F1141" s="28"/>
      <c r="G1141" s="1"/>
    </row>
    <row r="1142" spans="1:12" ht="18.75" hidden="1" customHeight="1" x14ac:dyDescent="0.25">
      <c r="A1142" s="152"/>
      <c r="B1142" s="66"/>
      <c r="C1142" s="176"/>
      <c r="D1142" s="176"/>
      <c r="E1142" s="176"/>
      <c r="F1142" s="28"/>
      <c r="G1142" s="1"/>
    </row>
    <row r="1143" spans="1:12" ht="18.75" hidden="1" customHeight="1" x14ac:dyDescent="0.25">
      <c r="A1143" s="152"/>
      <c r="B1143" s="66"/>
      <c r="C1143" s="176"/>
      <c r="D1143" s="176"/>
      <c r="E1143" s="176"/>
      <c r="F1143" s="28"/>
      <c r="G1143" s="1"/>
    </row>
    <row r="1144" spans="1:12" ht="18.75" hidden="1" customHeight="1" x14ac:dyDescent="0.25">
      <c r="A1144" s="152"/>
      <c r="B1144" s="66"/>
      <c r="C1144" s="176"/>
      <c r="D1144" s="176"/>
      <c r="E1144" s="176"/>
      <c r="F1144" s="28"/>
      <c r="G1144" s="1"/>
    </row>
    <row r="1145" spans="1:12" s="72" customFormat="1" ht="18.75" hidden="1" customHeight="1" x14ac:dyDescent="0.25">
      <c r="A1145" s="152"/>
      <c r="B1145" s="14"/>
      <c r="C1145" s="201"/>
      <c r="D1145" s="201"/>
      <c r="E1145" s="201"/>
      <c r="F1145" s="153"/>
      <c r="G1145" s="1"/>
      <c r="H1145" s="71"/>
      <c r="I1145" s="71"/>
      <c r="J1145" s="71"/>
      <c r="K1145" s="71"/>
      <c r="L1145" s="71"/>
    </row>
    <row r="1146" spans="1:12" ht="18.75" hidden="1" customHeight="1" x14ac:dyDescent="0.25">
      <c r="A1146" s="152"/>
      <c r="B1146" s="8"/>
      <c r="C1146" s="176"/>
      <c r="D1146" s="176"/>
      <c r="E1146" s="176"/>
      <c r="F1146" s="28"/>
      <c r="G1146" s="1"/>
    </row>
    <row r="1147" spans="1:12" ht="18.75" hidden="1" customHeight="1" x14ac:dyDescent="0.25">
      <c r="A1147" s="152"/>
      <c r="B1147" s="8"/>
      <c r="C1147" s="176"/>
      <c r="D1147" s="176"/>
      <c r="E1147" s="176"/>
      <c r="F1147" s="28"/>
      <c r="G1147" s="1"/>
    </row>
    <row r="1148" spans="1:12" ht="18.75" hidden="1" customHeight="1" x14ac:dyDescent="0.25">
      <c r="A1148" s="152"/>
      <c r="B1148" s="8"/>
      <c r="C1148" s="176"/>
      <c r="D1148" s="176"/>
      <c r="E1148" s="176"/>
      <c r="F1148" s="28"/>
      <c r="G1148" s="1"/>
    </row>
    <row r="1149" spans="1:12" ht="18.75" hidden="1" customHeight="1" x14ac:dyDescent="0.25">
      <c r="A1149" s="152"/>
      <c r="B1149" s="8"/>
      <c r="C1149" s="176"/>
      <c r="D1149" s="176"/>
      <c r="E1149" s="176"/>
      <c r="F1149" s="28"/>
      <c r="G1149" s="1"/>
    </row>
    <row r="1150" spans="1:12" ht="18.75" hidden="1" customHeight="1" x14ac:dyDescent="0.25">
      <c r="A1150" s="152"/>
      <c r="B1150" s="8"/>
      <c r="C1150" s="176"/>
      <c r="D1150" s="176"/>
      <c r="E1150" s="176"/>
      <c r="F1150" s="28"/>
      <c r="G1150" s="1"/>
    </row>
    <row r="1151" spans="1:12" ht="18.75" hidden="1" customHeight="1" x14ac:dyDescent="0.25">
      <c r="A1151" s="152"/>
      <c r="B1151" s="8"/>
      <c r="C1151" s="176"/>
      <c r="D1151" s="176"/>
      <c r="E1151" s="176"/>
      <c r="F1151" s="28"/>
      <c r="G1151" s="1"/>
    </row>
    <row r="1152" spans="1:12" ht="18.75" hidden="1" customHeight="1" x14ac:dyDescent="0.25">
      <c r="A1152" s="152"/>
      <c r="B1152" s="8"/>
      <c r="C1152" s="176"/>
      <c r="D1152" s="176"/>
      <c r="E1152" s="176"/>
      <c r="F1152" s="28"/>
      <c r="G1152" s="1"/>
    </row>
    <row r="1153" spans="1:12" ht="18.75" hidden="1" customHeight="1" x14ac:dyDescent="0.25">
      <c r="A1153" s="152"/>
      <c r="B1153" s="8"/>
      <c r="C1153" s="176"/>
      <c r="D1153" s="176"/>
      <c r="E1153" s="176"/>
      <c r="F1153" s="28"/>
      <c r="G1153" s="1"/>
    </row>
    <row r="1154" spans="1:12" ht="18.75" hidden="1" customHeight="1" x14ac:dyDescent="0.25">
      <c r="A1154" s="152"/>
      <c r="B1154" s="8"/>
      <c r="C1154" s="176"/>
      <c r="D1154" s="176"/>
      <c r="E1154" s="176"/>
      <c r="F1154" s="28"/>
      <c r="G1154" s="1"/>
    </row>
    <row r="1155" spans="1:12" ht="18.75" hidden="1" customHeight="1" x14ac:dyDescent="0.25">
      <c r="A1155" s="152"/>
      <c r="B1155" s="8"/>
      <c r="C1155" s="159"/>
      <c r="D1155" s="176"/>
      <c r="E1155" s="176"/>
      <c r="F1155" s="28"/>
      <c r="G1155" s="1"/>
    </row>
    <row r="1156" spans="1:12" ht="18.75" hidden="1" customHeight="1" x14ac:dyDescent="0.25">
      <c r="A1156" s="152"/>
      <c r="B1156" s="8"/>
      <c r="C1156" s="176"/>
      <c r="D1156" s="176"/>
      <c r="E1156" s="176"/>
      <c r="F1156" s="28"/>
      <c r="G1156" s="1"/>
    </row>
    <row r="1157" spans="1:12" ht="18.75" hidden="1" customHeight="1" x14ac:dyDescent="0.25">
      <c r="A1157" s="152"/>
      <c r="B1157" s="45"/>
      <c r="C1157" s="176"/>
      <c r="D1157" s="176"/>
      <c r="E1157" s="176"/>
      <c r="F1157" s="28"/>
      <c r="G1157" s="1"/>
    </row>
    <row r="1158" spans="1:12" s="72" customFormat="1" ht="18.75" hidden="1" customHeight="1" x14ac:dyDescent="0.25">
      <c r="A1158" s="152"/>
      <c r="B1158" s="14"/>
      <c r="C1158" s="201"/>
      <c r="D1158" s="201"/>
      <c r="E1158" s="201"/>
      <c r="F1158" s="28"/>
      <c r="G1158" s="1"/>
      <c r="H1158" s="71"/>
      <c r="I1158" s="71"/>
      <c r="J1158" s="71"/>
      <c r="K1158" s="71"/>
      <c r="L1158" s="71"/>
    </row>
    <row r="1159" spans="1:12" ht="18.75" hidden="1" customHeight="1" x14ac:dyDescent="0.25">
      <c r="A1159" s="152"/>
      <c r="B1159" s="8"/>
      <c r="C1159" s="176"/>
      <c r="D1159" s="176"/>
      <c r="E1159" s="176"/>
      <c r="F1159" s="153"/>
      <c r="G1159" s="1"/>
    </row>
    <row r="1160" spans="1:12" ht="18.75" hidden="1" customHeight="1" x14ac:dyDescent="0.25">
      <c r="A1160" s="152"/>
      <c r="B1160" s="8"/>
      <c r="C1160" s="176"/>
      <c r="D1160" s="176"/>
      <c r="E1160" s="176"/>
      <c r="F1160" s="153"/>
      <c r="G1160" s="1"/>
    </row>
    <row r="1161" spans="1:12" ht="18.75" hidden="1" customHeight="1" x14ac:dyDescent="0.25">
      <c r="A1161" s="152"/>
      <c r="B1161" s="8"/>
      <c r="C1161" s="176"/>
      <c r="D1161" s="176"/>
      <c r="E1161" s="176"/>
      <c r="F1161" s="28"/>
      <c r="G1161" s="1"/>
    </row>
    <row r="1162" spans="1:12" ht="18.75" hidden="1" customHeight="1" x14ac:dyDescent="0.25">
      <c r="A1162" s="152"/>
      <c r="B1162" s="8"/>
      <c r="C1162" s="176"/>
      <c r="D1162" s="176"/>
      <c r="E1162" s="176"/>
      <c r="F1162" s="28"/>
      <c r="G1162" s="1"/>
    </row>
    <row r="1163" spans="1:12" ht="18.75" hidden="1" customHeight="1" x14ac:dyDescent="0.25">
      <c r="A1163" s="152"/>
      <c r="B1163" s="8"/>
      <c r="C1163" s="176"/>
      <c r="D1163" s="176"/>
      <c r="E1163" s="176"/>
      <c r="F1163" s="28"/>
      <c r="G1163" s="1"/>
    </row>
    <row r="1164" spans="1:12" ht="18.75" hidden="1" customHeight="1" x14ac:dyDescent="0.25">
      <c r="A1164" s="152"/>
      <c r="B1164" s="8"/>
      <c r="C1164" s="176"/>
      <c r="D1164" s="176"/>
      <c r="E1164" s="176"/>
      <c r="F1164" s="28"/>
      <c r="G1164" s="1"/>
    </row>
    <row r="1165" spans="1:12" ht="18.75" hidden="1" customHeight="1" x14ac:dyDescent="0.25">
      <c r="A1165" s="152"/>
      <c r="B1165" s="8"/>
      <c r="C1165" s="176"/>
      <c r="D1165" s="176"/>
      <c r="E1165" s="176"/>
      <c r="F1165" s="28"/>
      <c r="G1165" s="1"/>
    </row>
    <row r="1166" spans="1:12" ht="18.75" hidden="1" customHeight="1" x14ac:dyDescent="0.25">
      <c r="A1166" s="152"/>
      <c r="B1166" s="8"/>
      <c r="C1166" s="176"/>
      <c r="D1166" s="176"/>
      <c r="E1166" s="176"/>
      <c r="F1166" s="154"/>
      <c r="G1166" s="1"/>
    </row>
    <row r="1167" spans="1:12" ht="18.75" hidden="1" customHeight="1" x14ac:dyDescent="0.25">
      <c r="A1167" s="152"/>
      <c r="B1167" s="8"/>
      <c r="C1167" s="176"/>
      <c r="D1167" s="176"/>
      <c r="E1167" s="176"/>
      <c r="F1167" s="153"/>
      <c r="G1167" s="1"/>
    </row>
    <row r="1168" spans="1:12" ht="18.75" hidden="1" customHeight="1" x14ac:dyDescent="0.25">
      <c r="A1168" s="152"/>
      <c r="B1168" s="8"/>
      <c r="C1168" s="176"/>
      <c r="D1168" s="176"/>
      <c r="E1168" s="176"/>
      <c r="F1168" s="5"/>
      <c r="G1168" s="1"/>
    </row>
    <row r="1169" spans="1:7" ht="18.75" hidden="1" customHeight="1" x14ac:dyDescent="0.25">
      <c r="A1169" s="152"/>
      <c r="B1169" s="8"/>
      <c r="C1169" s="176"/>
      <c r="D1169" s="176"/>
      <c r="E1169" s="176"/>
      <c r="F1169" s="5"/>
      <c r="G1169" s="1"/>
    </row>
    <row r="1170" spans="1:7" ht="18.75" hidden="1" customHeight="1" x14ac:dyDescent="0.25">
      <c r="A1170" s="152"/>
      <c r="B1170" s="8"/>
      <c r="C1170" s="176"/>
      <c r="D1170" s="176"/>
      <c r="E1170" s="176"/>
      <c r="F1170" s="5"/>
      <c r="G1170" s="1"/>
    </row>
    <row r="1171" spans="1:7" ht="18.75" hidden="1" customHeight="1" x14ac:dyDescent="0.25">
      <c r="A1171" s="152"/>
      <c r="B1171" s="8"/>
      <c r="C1171" s="176"/>
      <c r="D1171" s="176"/>
      <c r="E1171" s="176"/>
      <c r="F1171" s="153"/>
      <c r="G1171" s="1"/>
    </row>
    <row r="1172" spans="1:7" ht="18.75" hidden="1" customHeight="1" x14ac:dyDescent="0.25">
      <c r="A1172" s="152"/>
      <c r="B1172" s="8"/>
      <c r="C1172" s="176"/>
      <c r="D1172" s="176"/>
      <c r="E1172" s="176"/>
      <c r="F1172" s="153"/>
      <c r="G1172" s="1"/>
    </row>
    <row r="1173" spans="1:7" ht="18.75" hidden="1" customHeight="1" x14ac:dyDescent="0.25">
      <c r="A1173" s="152"/>
      <c r="B1173" s="8"/>
      <c r="C1173" s="176"/>
      <c r="D1173" s="176"/>
      <c r="E1173" s="176"/>
      <c r="F1173" s="153"/>
      <c r="G1173" s="1"/>
    </row>
    <row r="1174" spans="1:7" ht="18.75" hidden="1" customHeight="1" x14ac:dyDescent="0.25">
      <c r="A1174" s="152"/>
      <c r="B1174" s="8"/>
      <c r="C1174" s="176"/>
      <c r="D1174" s="176"/>
      <c r="E1174" s="176"/>
      <c r="F1174" s="153"/>
      <c r="G1174" s="1"/>
    </row>
    <row r="1175" spans="1:7" ht="18.75" hidden="1" customHeight="1" x14ac:dyDescent="0.25">
      <c r="A1175" s="152"/>
      <c r="B1175" s="25"/>
      <c r="C1175" s="176"/>
      <c r="D1175" s="176"/>
      <c r="E1175" s="176"/>
      <c r="F1175" s="109"/>
      <c r="G1175" s="1"/>
    </row>
    <row r="1176" spans="1:7" ht="18.75" hidden="1" customHeight="1" x14ac:dyDescent="0.25">
      <c r="A1176" s="152"/>
      <c r="B1176" s="25"/>
      <c r="C1176" s="176"/>
      <c r="D1176" s="176"/>
      <c r="E1176" s="176"/>
      <c r="F1176" s="153"/>
      <c r="G1176" s="1"/>
    </row>
    <row r="1177" spans="1:7" ht="47.25" x14ac:dyDescent="0.25">
      <c r="A1177" s="152"/>
      <c r="B1177" s="64" t="s">
        <v>70</v>
      </c>
      <c r="C1177" s="171">
        <f>SUM(C1178:C1182)</f>
        <v>0</v>
      </c>
      <c r="D1177" s="171">
        <f t="shared" ref="D1177:E1177" si="298">SUM(D1178:D1182)</f>
        <v>642736</v>
      </c>
      <c r="E1177" s="171">
        <f t="shared" si="298"/>
        <v>91870</v>
      </c>
      <c r="F1177" s="153"/>
      <c r="G1177" s="1"/>
    </row>
    <row r="1178" spans="1:7" ht="37.5" customHeight="1" x14ac:dyDescent="0.25">
      <c r="A1178" s="152"/>
      <c r="B1178" s="65"/>
      <c r="C1178" s="176"/>
      <c r="D1178" s="160"/>
      <c r="E1178" s="160">
        <f>80870+11000</f>
        <v>91870</v>
      </c>
      <c r="F1178" s="4" t="s">
        <v>458</v>
      </c>
      <c r="G1178" s="1"/>
    </row>
    <row r="1179" spans="1:7" ht="52.5" hidden="1" customHeight="1" x14ac:dyDescent="0.25">
      <c r="A1179" s="152"/>
      <c r="B1179" s="65"/>
      <c r="C1179" s="176"/>
      <c r="D1179" s="160"/>
      <c r="E1179" s="160"/>
      <c r="F1179" s="13"/>
      <c r="G1179" s="1"/>
    </row>
    <row r="1180" spans="1:7" ht="47.25" x14ac:dyDescent="0.25">
      <c r="A1180" s="152"/>
      <c r="B1180" s="65"/>
      <c r="C1180" s="176"/>
      <c r="D1180" s="176">
        <f>483568+159168</f>
        <v>642736</v>
      </c>
      <c r="E1180" s="176"/>
      <c r="F1180" s="203" t="s">
        <v>320</v>
      </c>
      <c r="G1180" s="1"/>
    </row>
    <row r="1181" spans="1:7" hidden="1" x14ac:dyDescent="0.25">
      <c r="A1181" s="152"/>
      <c r="B1181" s="65"/>
      <c r="C1181" s="176"/>
      <c r="D1181" s="176"/>
      <c r="E1181" s="176"/>
      <c r="F1181" s="153"/>
      <c r="G1181" s="1"/>
    </row>
    <row r="1182" spans="1:7" ht="18.75" hidden="1" customHeight="1" x14ac:dyDescent="0.25">
      <c r="A1182" s="152"/>
      <c r="B1182" s="65"/>
      <c r="C1182" s="176"/>
      <c r="D1182" s="176"/>
      <c r="E1182" s="176"/>
      <c r="F1182" s="5"/>
      <c r="G1182" s="1"/>
    </row>
    <row r="1183" spans="1:7" x14ac:dyDescent="0.25">
      <c r="A1183" s="152"/>
      <c r="B1183" s="212" t="s">
        <v>254</v>
      </c>
      <c r="C1183" s="171">
        <f>SUM(C1184:C1186)</f>
        <v>0</v>
      </c>
      <c r="D1183" s="171">
        <f t="shared" ref="D1183:E1183" si="299">SUM(D1184:D1186)</f>
        <v>0</v>
      </c>
      <c r="E1183" s="171">
        <f t="shared" si="299"/>
        <v>124360</v>
      </c>
      <c r="F1183" s="153"/>
      <c r="G1183" s="1"/>
    </row>
    <row r="1184" spans="1:7" x14ac:dyDescent="0.25">
      <c r="A1184" s="152"/>
      <c r="B1184" s="65"/>
      <c r="C1184" s="176"/>
      <c r="D1184" s="176"/>
      <c r="E1184" s="176"/>
      <c r="F1184" s="5"/>
      <c r="G1184" s="1"/>
    </row>
    <row r="1185" spans="1:7" hidden="1" x14ac:dyDescent="0.25">
      <c r="A1185" s="152"/>
      <c r="B1185" s="65"/>
      <c r="C1185" s="176"/>
      <c r="D1185" s="176"/>
      <c r="E1185" s="176"/>
      <c r="F1185" s="5"/>
      <c r="G1185" s="1"/>
    </row>
    <row r="1186" spans="1:7" x14ac:dyDescent="0.25">
      <c r="A1186" s="152"/>
      <c r="B1186" s="65"/>
      <c r="C1186" s="176"/>
      <c r="D1186" s="176"/>
      <c r="E1186" s="176">
        <v>124360</v>
      </c>
      <c r="F1186" s="5" t="s">
        <v>318</v>
      </c>
      <c r="G1186" s="1"/>
    </row>
    <row r="1187" spans="1:7" x14ac:dyDescent="0.25">
      <c r="A1187" s="152"/>
      <c r="B1187" s="64" t="s">
        <v>52</v>
      </c>
      <c r="C1187" s="171">
        <f>SUM(C1188:C1194)</f>
        <v>0</v>
      </c>
      <c r="D1187" s="171">
        <f t="shared" ref="D1187:E1187" si="300">SUM(D1188:D1194)</f>
        <v>0</v>
      </c>
      <c r="E1187" s="171">
        <f t="shared" si="300"/>
        <v>28604</v>
      </c>
      <c r="F1187" s="153"/>
      <c r="G1187" s="1"/>
    </row>
    <row r="1188" spans="1:7" ht="18.75" hidden="1" customHeight="1" x14ac:dyDescent="0.25">
      <c r="A1188" s="152"/>
      <c r="B1188" s="65"/>
      <c r="C1188" s="176"/>
      <c r="D1188" s="176"/>
      <c r="E1188" s="176"/>
      <c r="F1188" s="5"/>
      <c r="G1188" s="1"/>
    </row>
    <row r="1189" spans="1:7" hidden="1" x14ac:dyDescent="0.25">
      <c r="A1189" s="152"/>
      <c r="B1189" s="65"/>
      <c r="C1189" s="176"/>
      <c r="D1189" s="176"/>
      <c r="E1189" s="176"/>
      <c r="F1189" s="5"/>
      <c r="G1189" s="1"/>
    </row>
    <row r="1190" spans="1:7" x14ac:dyDescent="0.25">
      <c r="A1190" s="152"/>
      <c r="B1190" s="65"/>
      <c r="C1190" s="176"/>
      <c r="D1190" s="176"/>
      <c r="E1190" s="176"/>
      <c r="F1190" s="5"/>
      <c r="G1190" s="1"/>
    </row>
    <row r="1191" spans="1:7" hidden="1" x14ac:dyDescent="0.25">
      <c r="A1191" s="152"/>
      <c r="B1191" s="65"/>
      <c r="C1191" s="176"/>
      <c r="D1191" s="176"/>
      <c r="E1191" s="176"/>
      <c r="F1191" s="5"/>
      <c r="G1191" s="1"/>
    </row>
    <row r="1192" spans="1:7" hidden="1" x14ac:dyDescent="0.25">
      <c r="A1192" s="152"/>
      <c r="B1192" s="65"/>
      <c r="C1192" s="176"/>
      <c r="D1192" s="176"/>
      <c r="E1192" s="176"/>
      <c r="F1192" s="5"/>
      <c r="G1192" s="1"/>
    </row>
    <row r="1193" spans="1:7" ht="31.5" x14ac:dyDescent="0.25">
      <c r="A1193" s="152"/>
      <c r="B1193" s="65"/>
      <c r="C1193" s="176"/>
      <c r="D1193" s="176"/>
      <c r="E1193" s="176">
        <v>28604</v>
      </c>
      <c r="F1193" s="153" t="s">
        <v>329</v>
      </c>
      <c r="G1193" s="1"/>
    </row>
    <row r="1194" spans="1:7" x14ac:dyDescent="0.25">
      <c r="A1194" s="152"/>
      <c r="B1194" s="65"/>
      <c r="C1194" s="176"/>
      <c r="D1194" s="176"/>
      <c r="E1194" s="176"/>
      <c r="F1194" s="6"/>
      <c r="G1194" s="1"/>
    </row>
    <row r="1195" spans="1:7" ht="31.5" x14ac:dyDescent="0.25">
      <c r="A1195" s="152"/>
      <c r="B1195" s="64" t="s">
        <v>134</v>
      </c>
      <c r="C1195" s="171">
        <f>SUM(C1196:C1201)</f>
        <v>0</v>
      </c>
      <c r="D1195" s="171">
        <f t="shared" ref="D1195:E1195" si="301">SUM(D1196:D1201)</f>
        <v>163628</v>
      </c>
      <c r="E1195" s="171">
        <f t="shared" si="301"/>
        <v>0</v>
      </c>
      <c r="F1195" s="153"/>
      <c r="G1195" s="1"/>
    </row>
    <row r="1196" spans="1:7" ht="47.25" x14ac:dyDescent="0.25">
      <c r="A1196" s="152"/>
      <c r="B1196" s="25"/>
      <c r="C1196" s="176"/>
      <c r="D1196" s="176">
        <v>163628</v>
      </c>
      <c r="E1196" s="176"/>
      <c r="F1196" s="203" t="s">
        <v>320</v>
      </c>
      <c r="G1196" s="1"/>
    </row>
    <row r="1197" spans="1:7" ht="51.75" hidden="1" customHeight="1" x14ac:dyDescent="0.25">
      <c r="A1197" s="152"/>
      <c r="B1197" s="25"/>
      <c r="C1197" s="176"/>
      <c r="D1197" s="176"/>
      <c r="E1197" s="176"/>
      <c r="F1197" s="5"/>
      <c r="G1197" s="1"/>
    </row>
    <row r="1198" spans="1:7" hidden="1" x14ac:dyDescent="0.25">
      <c r="A1198" s="152"/>
      <c r="B1198" s="64"/>
      <c r="C1198" s="176"/>
      <c r="D1198" s="176"/>
      <c r="E1198" s="176"/>
      <c r="F1198" s="5"/>
      <c r="G1198" s="1"/>
    </row>
    <row r="1199" spans="1:7" hidden="1" x14ac:dyDescent="0.25">
      <c r="A1199" s="152"/>
      <c r="B1199" s="25"/>
      <c r="C1199" s="176"/>
      <c r="D1199" s="176"/>
      <c r="E1199" s="176"/>
      <c r="F1199" s="5"/>
      <c r="G1199" s="1"/>
    </row>
    <row r="1200" spans="1:7" hidden="1" x14ac:dyDescent="0.25">
      <c r="A1200" s="152"/>
      <c r="B1200" s="25"/>
      <c r="C1200" s="176"/>
      <c r="D1200" s="176"/>
      <c r="E1200" s="176"/>
      <c r="F1200" s="4"/>
      <c r="G1200" s="1"/>
    </row>
    <row r="1201" spans="1:7" ht="18.75" hidden="1" customHeight="1" x14ac:dyDescent="0.25">
      <c r="A1201" s="152"/>
      <c r="B1201" s="25"/>
      <c r="C1201" s="176"/>
      <c r="D1201" s="176"/>
      <c r="E1201" s="176"/>
      <c r="F1201" s="153"/>
      <c r="G1201" s="1"/>
    </row>
    <row r="1202" spans="1:7" ht="31.5" x14ac:dyDescent="0.25">
      <c r="A1202" s="152"/>
      <c r="B1202" s="64" t="s">
        <v>55</v>
      </c>
      <c r="C1202" s="171">
        <f>SUM(C1203:C1207)</f>
        <v>0</v>
      </c>
      <c r="D1202" s="171">
        <f t="shared" ref="D1202:E1202" si="302">SUM(D1203:D1207)</f>
        <v>135430</v>
      </c>
      <c r="E1202" s="171">
        <f t="shared" si="302"/>
        <v>0</v>
      </c>
      <c r="F1202" s="153"/>
      <c r="G1202" s="1"/>
    </row>
    <row r="1203" spans="1:7" ht="47.25" x14ac:dyDescent="0.25">
      <c r="A1203" s="152"/>
      <c r="B1203" s="64"/>
      <c r="C1203" s="176"/>
      <c r="D1203" s="176">
        <v>135430</v>
      </c>
      <c r="E1203" s="176"/>
      <c r="F1203" s="203" t="s">
        <v>320</v>
      </c>
      <c r="G1203" s="1"/>
    </row>
    <row r="1204" spans="1:7" hidden="1" x14ac:dyDescent="0.25">
      <c r="A1204" s="152"/>
      <c r="B1204" s="64"/>
      <c r="C1204" s="176"/>
      <c r="D1204" s="176"/>
      <c r="E1204" s="176"/>
      <c r="F1204" s="5"/>
      <c r="G1204" s="1"/>
    </row>
    <row r="1205" spans="1:7" ht="18.75" hidden="1" customHeight="1" x14ac:dyDescent="0.25">
      <c r="A1205" s="152"/>
      <c r="B1205" s="64"/>
      <c r="C1205" s="176"/>
      <c r="D1205" s="176"/>
      <c r="E1205" s="176"/>
      <c r="F1205" s="153"/>
      <c r="G1205" s="1"/>
    </row>
    <row r="1206" spans="1:7" ht="18.75" hidden="1" customHeight="1" x14ac:dyDescent="0.25">
      <c r="A1206" s="152"/>
      <c r="B1206" s="64"/>
      <c r="C1206" s="176"/>
      <c r="D1206" s="176"/>
      <c r="E1206" s="176"/>
      <c r="F1206" s="5"/>
      <c r="G1206" s="1"/>
    </row>
    <row r="1207" spans="1:7" ht="18.75" hidden="1" customHeight="1" x14ac:dyDescent="0.25">
      <c r="A1207" s="152"/>
      <c r="B1207" s="64"/>
      <c r="C1207" s="176"/>
      <c r="D1207" s="176"/>
      <c r="E1207" s="176"/>
      <c r="F1207" s="5"/>
      <c r="G1207" s="1"/>
    </row>
    <row r="1208" spans="1:7" ht="33.75" customHeight="1" x14ac:dyDescent="0.25">
      <c r="A1208" s="152"/>
      <c r="B1208" s="64" t="s">
        <v>15</v>
      </c>
      <c r="C1208" s="171">
        <f>SUM(C1209:C1215)</f>
        <v>0</v>
      </c>
      <c r="D1208" s="171">
        <f t="shared" ref="D1208:E1208" si="303">SUM(D1209:D1215)</f>
        <v>385195</v>
      </c>
      <c r="E1208" s="171">
        <f t="shared" si="303"/>
        <v>0</v>
      </c>
      <c r="F1208" s="153"/>
      <c r="G1208" s="1"/>
    </row>
    <row r="1209" spans="1:7" ht="47.25" x14ac:dyDescent="0.25">
      <c r="A1209" s="152"/>
      <c r="B1209" s="64"/>
      <c r="C1209" s="171"/>
      <c r="D1209" s="176">
        <v>385195</v>
      </c>
      <c r="E1209" s="176"/>
      <c r="F1209" s="203" t="s">
        <v>320</v>
      </c>
      <c r="G1209" s="1"/>
    </row>
    <row r="1210" spans="1:7" hidden="1" x14ac:dyDescent="0.25">
      <c r="A1210" s="152"/>
      <c r="B1210" s="64"/>
      <c r="C1210" s="171"/>
      <c r="D1210" s="176"/>
      <c r="E1210" s="176"/>
      <c r="F1210" s="153"/>
      <c r="G1210" s="1"/>
    </row>
    <row r="1211" spans="1:7" hidden="1" x14ac:dyDescent="0.25">
      <c r="A1211" s="152"/>
      <c r="B1211" s="64"/>
      <c r="C1211" s="171"/>
      <c r="D1211" s="176"/>
      <c r="E1211" s="176"/>
      <c r="F1211" s="153"/>
      <c r="G1211" s="1"/>
    </row>
    <row r="1212" spans="1:7" hidden="1" x14ac:dyDescent="0.25">
      <c r="A1212" s="152"/>
      <c r="B1212" s="64"/>
      <c r="C1212" s="171"/>
      <c r="D1212" s="176"/>
      <c r="E1212" s="176"/>
      <c r="F1212" s="153"/>
      <c r="G1212" s="1"/>
    </row>
    <row r="1213" spans="1:7" hidden="1" x14ac:dyDescent="0.25">
      <c r="A1213" s="152"/>
      <c r="B1213" s="64"/>
      <c r="C1213" s="171"/>
      <c r="D1213" s="176"/>
      <c r="E1213" s="176"/>
      <c r="F1213" s="5"/>
      <c r="G1213" s="1"/>
    </row>
    <row r="1214" spans="1:7" hidden="1" x14ac:dyDescent="0.25">
      <c r="A1214" s="152"/>
      <c r="B1214" s="64"/>
      <c r="C1214" s="171"/>
      <c r="D1214" s="176"/>
      <c r="E1214" s="176"/>
      <c r="F1214" s="5"/>
      <c r="G1214" s="1"/>
    </row>
    <row r="1215" spans="1:7" hidden="1" x14ac:dyDescent="0.25">
      <c r="A1215" s="152"/>
      <c r="B1215" s="64"/>
      <c r="C1215" s="171"/>
      <c r="D1215" s="176"/>
      <c r="E1215" s="176"/>
      <c r="F1215" s="5"/>
      <c r="G1215" s="1"/>
    </row>
    <row r="1216" spans="1:7" hidden="1" x14ac:dyDescent="0.25">
      <c r="A1216" s="152"/>
      <c r="B1216" s="64" t="s">
        <v>136</v>
      </c>
      <c r="C1216" s="171">
        <f>SUM(C1217:C1221)</f>
        <v>0</v>
      </c>
      <c r="D1216" s="171">
        <f t="shared" ref="D1216:E1216" si="304">SUM(D1217:D1221)</f>
        <v>0</v>
      </c>
      <c r="E1216" s="171">
        <f t="shared" si="304"/>
        <v>0</v>
      </c>
      <c r="F1216" s="104"/>
      <c r="G1216" s="1"/>
    </row>
    <row r="1217" spans="1:7" hidden="1" x14ac:dyDescent="0.25">
      <c r="A1217" s="152"/>
      <c r="B1217" s="64"/>
      <c r="C1217" s="176"/>
      <c r="D1217" s="176"/>
      <c r="E1217" s="176"/>
      <c r="F1217" s="153"/>
      <c r="G1217" s="1"/>
    </row>
    <row r="1218" spans="1:7" hidden="1" x14ac:dyDescent="0.25">
      <c r="A1218" s="152"/>
      <c r="B1218" s="64"/>
      <c r="C1218" s="176"/>
      <c r="D1218" s="176"/>
      <c r="E1218" s="176"/>
      <c r="F1218" s="13"/>
      <c r="G1218" s="1"/>
    </row>
    <row r="1219" spans="1:7" hidden="1" x14ac:dyDescent="0.25">
      <c r="A1219" s="152"/>
      <c r="B1219" s="64"/>
      <c r="C1219" s="176"/>
      <c r="D1219" s="176"/>
      <c r="E1219" s="176"/>
      <c r="F1219" s="13"/>
      <c r="G1219" s="1"/>
    </row>
    <row r="1220" spans="1:7" hidden="1" x14ac:dyDescent="0.25">
      <c r="A1220" s="152"/>
      <c r="B1220" s="64"/>
      <c r="C1220" s="176"/>
      <c r="D1220" s="176"/>
      <c r="E1220" s="176"/>
      <c r="F1220" s="5"/>
      <c r="G1220" s="1"/>
    </row>
    <row r="1221" spans="1:7" hidden="1" x14ac:dyDescent="0.25">
      <c r="A1221" s="152"/>
      <c r="B1221" s="64"/>
      <c r="C1221" s="176"/>
      <c r="D1221" s="176"/>
      <c r="E1221" s="176"/>
      <c r="F1221" s="5"/>
      <c r="G1221" s="1"/>
    </row>
    <row r="1222" spans="1:7" ht="31.5" x14ac:dyDescent="0.25">
      <c r="A1222" s="152"/>
      <c r="B1222" s="64" t="s">
        <v>56</v>
      </c>
      <c r="C1222" s="171">
        <f>SUM(C1223:C1226)</f>
        <v>0</v>
      </c>
      <c r="D1222" s="171">
        <f t="shared" ref="D1222:E1222" si="305">SUM(D1223:D1226)</f>
        <v>247863</v>
      </c>
      <c r="E1222" s="171">
        <f t="shared" si="305"/>
        <v>0</v>
      </c>
      <c r="F1222" s="104"/>
      <c r="G1222" s="1"/>
    </row>
    <row r="1223" spans="1:7" hidden="1" x14ac:dyDescent="0.25">
      <c r="A1223" s="152"/>
      <c r="B1223" s="64"/>
      <c r="C1223" s="176"/>
      <c r="D1223" s="176"/>
      <c r="E1223" s="176"/>
      <c r="F1223" s="153"/>
      <c r="G1223" s="1"/>
    </row>
    <row r="1224" spans="1:7" x14ac:dyDescent="0.25">
      <c r="A1224" s="152"/>
      <c r="B1224" s="64"/>
      <c r="C1224" s="176"/>
      <c r="D1224" s="176">
        <v>247863</v>
      </c>
      <c r="E1224" s="176"/>
      <c r="F1224" s="5" t="s">
        <v>330</v>
      </c>
      <c r="G1224" s="1"/>
    </row>
    <row r="1225" spans="1:7" hidden="1" x14ac:dyDescent="0.25">
      <c r="A1225" s="152"/>
      <c r="B1225" s="64"/>
      <c r="C1225" s="176"/>
      <c r="D1225" s="176"/>
      <c r="E1225" s="176"/>
      <c r="F1225" s="5"/>
      <c r="G1225" s="1"/>
    </row>
    <row r="1226" spans="1:7" hidden="1" x14ac:dyDescent="0.25">
      <c r="A1226" s="152"/>
      <c r="B1226" s="64"/>
      <c r="C1226" s="176"/>
      <c r="D1226" s="176"/>
      <c r="E1226" s="176"/>
      <c r="F1226" s="153"/>
      <c r="G1226" s="1"/>
    </row>
    <row r="1227" spans="1:7" ht="31.5" x14ac:dyDescent="0.25">
      <c r="A1227" s="152"/>
      <c r="B1227" s="64" t="s">
        <v>57</v>
      </c>
      <c r="C1227" s="171">
        <f>SUM(C1228:C1236)</f>
        <v>0</v>
      </c>
      <c r="D1227" s="171">
        <f t="shared" ref="D1227:E1227" si="306">SUM(D1228:D1236)</f>
        <v>1405585</v>
      </c>
      <c r="E1227" s="171">
        <f t="shared" si="306"/>
        <v>0</v>
      </c>
      <c r="F1227" s="4"/>
      <c r="G1227" s="1"/>
    </row>
    <row r="1228" spans="1:7" hidden="1" x14ac:dyDescent="0.25">
      <c r="A1228" s="152"/>
      <c r="B1228" s="24"/>
      <c r="C1228" s="176"/>
      <c r="D1228" s="176"/>
      <c r="E1228" s="176"/>
      <c r="F1228" s="153"/>
      <c r="G1228" s="1"/>
    </row>
    <row r="1229" spans="1:7" hidden="1" x14ac:dyDescent="0.25">
      <c r="A1229" s="152"/>
      <c r="B1229" s="24"/>
      <c r="C1229" s="176"/>
      <c r="D1229" s="176"/>
      <c r="E1229" s="176"/>
      <c r="F1229" s="153"/>
      <c r="G1229" s="1"/>
    </row>
    <row r="1230" spans="1:7" ht="47.25" x14ac:dyDescent="0.25">
      <c r="A1230" s="152"/>
      <c r="B1230" s="25"/>
      <c r="C1230" s="176"/>
      <c r="D1230" s="176">
        <v>1405585</v>
      </c>
      <c r="E1230" s="176"/>
      <c r="F1230" s="203" t="s">
        <v>320</v>
      </c>
      <c r="G1230" s="1"/>
    </row>
    <row r="1231" spans="1:7" ht="47.25" hidden="1" customHeight="1" x14ac:dyDescent="0.25">
      <c r="A1231" s="152"/>
      <c r="B1231" s="25"/>
      <c r="C1231" s="176"/>
      <c r="D1231" s="176"/>
      <c r="E1231" s="176"/>
      <c r="F1231" s="153"/>
      <c r="G1231" s="1"/>
    </row>
    <row r="1232" spans="1:7" ht="48" hidden="1" customHeight="1" x14ac:dyDescent="0.25">
      <c r="A1232" s="152"/>
      <c r="B1232" s="25"/>
      <c r="C1232" s="176"/>
      <c r="D1232" s="176"/>
      <c r="E1232" s="176"/>
      <c r="F1232" s="153"/>
      <c r="G1232" s="1"/>
    </row>
    <row r="1233" spans="1:7" ht="48" hidden="1" customHeight="1" x14ac:dyDescent="0.25">
      <c r="A1233" s="152"/>
      <c r="B1233" s="25"/>
      <c r="C1233" s="176"/>
      <c r="D1233" s="176"/>
      <c r="E1233" s="176"/>
      <c r="F1233" s="153"/>
      <c r="G1233" s="1"/>
    </row>
    <row r="1234" spans="1:7" hidden="1" x14ac:dyDescent="0.25">
      <c r="A1234" s="152"/>
      <c r="B1234" s="120"/>
      <c r="C1234" s="200"/>
      <c r="D1234" s="202"/>
      <c r="E1234" s="200"/>
      <c r="F1234" s="119"/>
      <c r="G1234" s="1"/>
    </row>
    <row r="1235" spans="1:7" hidden="1" x14ac:dyDescent="0.25">
      <c r="A1235" s="152"/>
      <c r="B1235" s="120"/>
      <c r="C1235" s="200"/>
      <c r="D1235" s="202"/>
      <c r="E1235" s="202"/>
      <c r="F1235" s="119"/>
      <c r="G1235" s="1"/>
    </row>
    <row r="1236" spans="1:7" hidden="1" x14ac:dyDescent="0.25">
      <c r="A1236" s="152"/>
      <c r="B1236" s="120"/>
      <c r="C1236" s="200"/>
      <c r="D1236" s="200"/>
      <c r="E1236" s="200"/>
      <c r="F1236" s="5"/>
      <c r="G1236" s="1"/>
    </row>
    <row r="1237" spans="1:7" ht="47.25" x14ac:dyDescent="0.25">
      <c r="A1237" s="152"/>
      <c r="B1237" s="64" t="s">
        <v>271</v>
      </c>
      <c r="C1237" s="171">
        <f>SUM(C1238:C1242)</f>
        <v>0</v>
      </c>
      <c r="D1237" s="171">
        <f t="shared" ref="D1237:E1237" si="307">SUM(D1238:D1242)</f>
        <v>1568088</v>
      </c>
      <c r="E1237" s="171">
        <f t="shared" si="307"/>
        <v>0</v>
      </c>
      <c r="F1237" s="153"/>
      <c r="G1237" s="1"/>
    </row>
    <row r="1238" spans="1:7" hidden="1" x14ac:dyDescent="0.25">
      <c r="A1238" s="152"/>
      <c r="B1238" s="25"/>
      <c r="C1238" s="176"/>
      <c r="D1238" s="160"/>
      <c r="E1238" s="160"/>
      <c r="F1238" s="153"/>
      <c r="G1238" s="1"/>
    </row>
    <row r="1239" spans="1:7" ht="60" customHeight="1" x14ac:dyDescent="0.25">
      <c r="A1239" s="152"/>
      <c r="B1239" s="25"/>
      <c r="C1239" s="176"/>
      <c r="D1239" s="160">
        <v>1568088</v>
      </c>
      <c r="E1239" s="160"/>
      <c r="F1239" s="203" t="s">
        <v>320</v>
      </c>
      <c r="G1239" s="1"/>
    </row>
    <row r="1240" spans="1:7" hidden="1" x14ac:dyDescent="0.25">
      <c r="A1240" s="152"/>
      <c r="B1240" s="25"/>
      <c r="C1240" s="176"/>
      <c r="D1240" s="160"/>
      <c r="E1240" s="160"/>
      <c r="F1240" s="119"/>
      <c r="G1240" s="1"/>
    </row>
    <row r="1241" spans="1:7" hidden="1" x14ac:dyDescent="0.25">
      <c r="A1241" s="152"/>
      <c r="B1241" s="25"/>
      <c r="C1241" s="176"/>
      <c r="D1241" s="160"/>
      <c r="E1241" s="160"/>
      <c r="F1241" s="153"/>
      <c r="G1241" s="1"/>
    </row>
    <row r="1242" spans="1:7" ht="51" hidden="1" customHeight="1" x14ac:dyDescent="0.25">
      <c r="A1242" s="152"/>
      <c r="B1242" s="25"/>
      <c r="C1242" s="176"/>
      <c r="D1242" s="160"/>
      <c r="E1242" s="160"/>
      <c r="F1242" s="153"/>
      <c r="G1242" s="1"/>
    </row>
    <row r="1243" spans="1:7" ht="31.5" x14ac:dyDescent="0.25">
      <c r="A1243" s="152"/>
      <c r="B1243" s="64" t="s">
        <v>37</v>
      </c>
      <c r="C1243" s="171">
        <f>SUM(C1244:C1247)</f>
        <v>0</v>
      </c>
      <c r="D1243" s="171">
        <f t="shared" ref="D1243:E1243" si="308">SUM(D1244:D1247)</f>
        <v>850457</v>
      </c>
      <c r="E1243" s="171">
        <f t="shared" si="308"/>
        <v>137946</v>
      </c>
      <c r="F1243" s="153"/>
      <c r="G1243" s="1"/>
    </row>
    <row r="1244" spans="1:7" ht="47.25" x14ac:dyDescent="0.25">
      <c r="A1244" s="152"/>
      <c r="B1244" s="64"/>
      <c r="C1244" s="176"/>
      <c r="D1244" s="176">
        <v>850457</v>
      </c>
      <c r="E1244" s="176"/>
      <c r="F1244" s="203" t="s">
        <v>320</v>
      </c>
      <c r="G1244" s="1"/>
    </row>
    <row r="1245" spans="1:7" hidden="1" x14ac:dyDescent="0.25">
      <c r="A1245" s="152"/>
      <c r="B1245" s="64"/>
      <c r="C1245" s="176"/>
      <c r="D1245" s="176"/>
      <c r="E1245" s="176"/>
      <c r="F1245" s="153"/>
      <c r="G1245" s="1"/>
    </row>
    <row r="1246" spans="1:7" ht="31.5" x14ac:dyDescent="0.25">
      <c r="A1246" s="152"/>
      <c r="B1246" s="25"/>
      <c r="C1246" s="176"/>
      <c r="D1246" s="176"/>
      <c r="E1246" s="176">
        <f>47946+90000</f>
        <v>137946</v>
      </c>
      <c r="F1246" s="5" t="s">
        <v>314</v>
      </c>
      <c r="G1246" s="1"/>
    </row>
    <row r="1247" spans="1:7" hidden="1" x14ac:dyDescent="0.25">
      <c r="A1247" s="152"/>
      <c r="B1247" s="25"/>
      <c r="C1247" s="176"/>
      <c r="D1247" s="176"/>
      <c r="E1247" s="176"/>
      <c r="F1247" s="5"/>
      <c r="G1247" s="1"/>
    </row>
    <row r="1248" spans="1:7" ht="31.5" hidden="1" x14ac:dyDescent="0.25">
      <c r="A1248" s="152"/>
      <c r="B1248" s="64" t="s">
        <v>17</v>
      </c>
      <c r="C1248" s="171">
        <f>SUM(C1249:C1254)</f>
        <v>0</v>
      </c>
      <c r="D1248" s="171">
        <f t="shared" ref="D1248:E1248" si="309">SUM(D1249:D1254)</f>
        <v>0</v>
      </c>
      <c r="E1248" s="171">
        <f t="shared" si="309"/>
        <v>0</v>
      </c>
      <c r="F1248" s="17"/>
      <c r="G1248" s="1"/>
    </row>
    <row r="1249" spans="1:7" hidden="1" x14ac:dyDescent="0.25">
      <c r="A1249" s="152"/>
      <c r="B1249" s="25"/>
      <c r="C1249" s="171"/>
      <c r="D1249" s="176"/>
      <c r="E1249" s="176"/>
      <c r="F1249" s="5"/>
      <c r="G1249" s="1"/>
    </row>
    <row r="1250" spans="1:7" hidden="1" x14ac:dyDescent="0.25">
      <c r="A1250" s="152"/>
      <c r="B1250" s="25"/>
      <c r="C1250" s="176"/>
      <c r="D1250" s="176"/>
      <c r="E1250" s="176"/>
      <c r="F1250" s="5"/>
      <c r="G1250" s="1"/>
    </row>
    <row r="1251" spans="1:7" hidden="1" x14ac:dyDescent="0.25">
      <c r="A1251" s="152"/>
      <c r="B1251" s="64"/>
      <c r="C1251" s="171"/>
      <c r="D1251" s="176"/>
      <c r="E1251" s="176"/>
      <c r="F1251" s="5"/>
      <c r="G1251" s="1"/>
    </row>
    <row r="1252" spans="1:7" hidden="1" x14ac:dyDescent="0.25">
      <c r="A1252" s="152"/>
      <c r="B1252" s="64"/>
      <c r="C1252" s="171"/>
      <c r="D1252" s="176"/>
      <c r="E1252" s="176"/>
      <c r="F1252" s="5"/>
      <c r="G1252" s="1"/>
    </row>
    <row r="1253" spans="1:7" hidden="1" x14ac:dyDescent="0.25">
      <c r="A1253" s="152"/>
      <c r="B1253" s="25"/>
      <c r="C1253" s="171"/>
      <c r="D1253" s="176"/>
      <c r="E1253" s="176"/>
      <c r="F1253" s="5"/>
      <c r="G1253" s="1"/>
    </row>
    <row r="1254" spans="1:7" hidden="1" x14ac:dyDescent="0.25">
      <c r="A1254" s="152"/>
      <c r="B1254" s="25"/>
      <c r="C1254" s="176"/>
      <c r="D1254" s="176"/>
      <c r="E1254" s="176"/>
      <c r="F1254" s="153"/>
      <c r="G1254" s="1"/>
    </row>
    <row r="1255" spans="1:7" ht="31.5" x14ac:dyDescent="0.25">
      <c r="A1255" s="152"/>
      <c r="B1255" s="64" t="s">
        <v>180</v>
      </c>
      <c r="C1255" s="171">
        <f>SUM(C1256:C1260)</f>
        <v>0</v>
      </c>
      <c r="D1255" s="171">
        <f t="shared" ref="D1255:E1255" si="310">SUM(D1256:D1260)</f>
        <v>1685927</v>
      </c>
      <c r="E1255" s="171">
        <f t="shared" si="310"/>
        <v>81570</v>
      </c>
      <c r="F1255" s="153"/>
      <c r="G1255" s="1"/>
    </row>
    <row r="1256" spans="1:7" ht="47.25" x14ac:dyDescent="0.25">
      <c r="A1256" s="152"/>
      <c r="B1256" s="25"/>
      <c r="C1256" s="176"/>
      <c r="D1256" s="176">
        <f>358238+108188</f>
        <v>466426</v>
      </c>
      <c r="E1256" s="176"/>
      <c r="F1256" s="153" t="s">
        <v>512</v>
      </c>
      <c r="G1256" s="1"/>
    </row>
    <row r="1257" spans="1:7" ht="47.25" x14ac:dyDescent="0.25">
      <c r="A1257" s="152"/>
      <c r="B1257" s="25"/>
      <c r="C1257" s="176"/>
      <c r="D1257" s="176">
        <v>1219501</v>
      </c>
      <c r="E1257" s="176"/>
      <c r="F1257" s="203" t="s">
        <v>320</v>
      </c>
      <c r="G1257" s="1"/>
    </row>
    <row r="1258" spans="1:7" hidden="1" x14ac:dyDescent="0.25">
      <c r="A1258" s="152"/>
      <c r="B1258" s="50"/>
      <c r="C1258" s="176"/>
      <c r="D1258" s="176"/>
      <c r="E1258" s="176"/>
      <c r="F1258" s="153"/>
      <c r="G1258" s="1"/>
    </row>
    <row r="1259" spans="1:7" hidden="1" x14ac:dyDescent="0.25">
      <c r="A1259" s="152"/>
      <c r="B1259" s="25"/>
      <c r="C1259" s="176"/>
      <c r="D1259" s="176"/>
      <c r="E1259" s="176"/>
      <c r="F1259" s="5"/>
      <c r="G1259" s="1"/>
    </row>
    <row r="1260" spans="1:7" ht="31.5" x14ac:dyDescent="0.25">
      <c r="A1260" s="152"/>
      <c r="B1260" s="25"/>
      <c r="C1260" s="176"/>
      <c r="D1260" s="176"/>
      <c r="E1260" s="176">
        <v>81570</v>
      </c>
      <c r="F1260" s="5" t="s">
        <v>314</v>
      </c>
      <c r="G1260" s="1"/>
    </row>
    <row r="1261" spans="1:7" x14ac:dyDescent="0.25">
      <c r="A1261" s="152"/>
      <c r="B1261" s="64" t="s">
        <v>268</v>
      </c>
      <c r="C1261" s="171">
        <f>SUM(C1262:C1263)</f>
        <v>0</v>
      </c>
      <c r="D1261" s="171">
        <f t="shared" ref="D1261:E1261" si="311">SUM(D1262:D1263)</f>
        <v>0</v>
      </c>
      <c r="E1261" s="171">
        <f t="shared" si="311"/>
        <v>154800</v>
      </c>
      <c r="F1261" s="153"/>
      <c r="G1261" s="1"/>
    </row>
    <row r="1262" spans="1:7" hidden="1" x14ac:dyDescent="0.25">
      <c r="A1262" s="152"/>
      <c r="B1262" s="25"/>
      <c r="C1262" s="176"/>
      <c r="D1262" s="176">
        <v>0</v>
      </c>
      <c r="E1262" s="176"/>
      <c r="F1262" s="153"/>
      <c r="G1262" s="1"/>
    </row>
    <row r="1263" spans="1:7" ht="37.5" customHeight="1" x14ac:dyDescent="0.25">
      <c r="A1263" s="152"/>
      <c r="B1263" s="25"/>
      <c r="C1263" s="176"/>
      <c r="D1263" s="176"/>
      <c r="E1263" s="176">
        <f>130000+24800</f>
        <v>154800</v>
      </c>
      <c r="F1263" s="5" t="s">
        <v>314</v>
      </c>
      <c r="G1263" s="1"/>
    </row>
    <row r="1264" spans="1:7" hidden="1" x14ac:dyDescent="0.25">
      <c r="A1264" s="152"/>
      <c r="B1264" s="64" t="s">
        <v>53</v>
      </c>
      <c r="C1264" s="171">
        <f>SUM(C1265:C1267)</f>
        <v>0</v>
      </c>
      <c r="D1264" s="171">
        <f t="shared" ref="D1264:E1264" si="312">SUM(D1265:D1267)</f>
        <v>0</v>
      </c>
      <c r="E1264" s="171">
        <f t="shared" si="312"/>
        <v>0</v>
      </c>
      <c r="F1264" s="4"/>
      <c r="G1264" s="1"/>
    </row>
    <row r="1265" spans="1:7" hidden="1" x14ac:dyDescent="0.25">
      <c r="A1265" s="152"/>
      <c r="B1265" s="25"/>
      <c r="C1265" s="176"/>
      <c r="D1265" s="176"/>
      <c r="E1265" s="176"/>
      <c r="F1265" s="153"/>
      <c r="G1265" s="1"/>
    </row>
    <row r="1266" spans="1:7" hidden="1" x14ac:dyDescent="0.25">
      <c r="A1266" s="152"/>
      <c r="B1266" s="50"/>
      <c r="C1266" s="176"/>
      <c r="D1266" s="176"/>
      <c r="E1266" s="176"/>
      <c r="F1266" s="153"/>
      <c r="G1266" s="1"/>
    </row>
    <row r="1267" spans="1:7" hidden="1" x14ac:dyDescent="0.25">
      <c r="A1267" s="152"/>
      <c r="B1267" s="25"/>
      <c r="C1267" s="176"/>
      <c r="D1267" s="176"/>
      <c r="E1267" s="176"/>
      <c r="F1267" s="5"/>
      <c r="G1267" s="1"/>
    </row>
    <row r="1268" spans="1:7" ht="31.5" hidden="1" x14ac:dyDescent="0.25">
      <c r="A1268" s="152"/>
      <c r="B1268" s="105" t="s">
        <v>64</v>
      </c>
      <c r="C1268" s="159">
        <f>SUM(C1269:C1270)</f>
        <v>0</v>
      </c>
      <c r="D1268" s="159">
        <f t="shared" ref="D1268:E1268" si="313">SUM(D1269:D1270)</f>
        <v>0</v>
      </c>
      <c r="E1268" s="159">
        <f t="shared" si="313"/>
        <v>0</v>
      </c>
      <c r="F1268" s="17"/>
      <c r="G1268" s="1"/>
    </row>
    <row r="1269" spans="1:7" hidden="1" x14ac:dyDescent="0.25">
      <c r="A1269" s="152"/>
      <c r="B1269" s="110"/>
      <c r="C1269" s="160"/>
      <c r="D1269" s="160"/>
      <c r="E1269" s="160"/>
      <c r="F1269" s="5"/>
      <c r="G1269" s="1"/>
    </row>
    <row r="1270" spans="1:7" hidden="1" x14ac:dyDescent="0.25">
      <c r="A1270" s="152"/>
      <c r="B1270" s="111"/>
      <c r="C1270" s="159"/>
      <c r="D1270" s="159"/>
      <c r="E1270" s="159"/>
      <c r="F1270" s="5"/>
      <c r="G1270" s="1"/>
    </row>
    <row r="1271" spans="1:7" ht="32.25" customHeight="1" x14ac:dyDescent="0.25">
      <c r="A1271" s="152"/>
      <c r="B1271" s="40" t="s">
        <v>59</v>
      </c>
      <c r="C1271" s="169">
        <f>SUM(C1272:C1275)</f>
        <v>0</v>
      </c>
      <c r="D1271" s="169">
        <f t="shared" ref="D1271:E1271" si="314">SUM(D1272:D1275)</f>
        <v>473500</v>
      </c>
      <c r="E1271" s="169">
        <f t="shared" si="314"/>
        <v>0</v>
      </c>
      <c r="F1271" s="17"/>
      <c r="G1271" s="1"/>
    </row>
    <row r="1272" spans="1:7" hidden="1" x14ac:dyDescent="0.25">
      <c r="A1272" s="152"/>
      <c r="B1272" s="40"/>
      <c r="C1272" s="169"/>
      <c r="D1272" s="170"/>
      <c r="E1272" s="170"/>
      <c r="F1272" s="5"/>
      <c r="G1272" s="1"/>
    </row>
    <row r="1273" spans="1:7" ht="47.25" x14ac:dyDescent="0.25">
      <c r="A1273" s="152"/>
      <c r="B1273" s="40"/>
      <c r="C1273" s="169"/>
      <c r="D1273" s="170">
        <v>473500</v>
      </c>
      <c r="E1273" s="170"/>
      <c r="F1273" s="203" t="s">
        <v>320</v>
      </c>
      <c r="G1273" s="1"/>
    </row>
    <row r="1274" spans="1:7" hidden="1" x14ac:dyDescent="0.25">
      <c r="A1274" s="152"/>
      <c r="B1274" s="40"/>
      <c r="C1274" s="169"/>
      <c r="D1274" s="170"/>
      <c r="E1274" s="170"/>
      <c r="F1274" s="153"/>
      <c r="G1274" s="1"/>
    </row>
    <row r="1275" spans="1:7" hidden="1" x14ac:dyDescent="0.25">
      <c r="A1275" s="152"/>
      <c r="B1275" s="40"/>
      <c r="C1275" s="169"/>
      <c r="D1275" s="170"/>
      <c r="E1275" s="170"/>
      <c r="F1275" s="153"/>
      <c r="G1275" s="1"/>
    </row>
    <row r="1276" spans="1:7" ht="31.5" hidden="1" x14ac:dyDescent="0.25">
      <c r="A1276" s="152"/>
      <c r="B1276" s="112" t="s">
        <v>66</v>
      </c>
      <c r="C1276" s="169">
        <f>SUM(C1277:C1279)</f>
        <v>0</v>
      </c>
      <c r="D1276" s="169">
        <f t="shared" ref="D1276:E1276" si="315">SUM(D1277:D1279)</f>
        <v>0</v>
      </c>
      <c r="E1276" s="169">
        <f t="shared" si="315"/>
        <v>0</v>
      </c>
      <c r="F1276" s="104"/>
      <c r="G1276" s="1"/>
    </row>
    <row r="1277" spans="1:7" hidden="1" x14ac:dyDescent="0.25">
      <c r="A1277" s="152"/>
      <c r="B1277" s="40"/>
      <c r="C1277" s="170"/>
      <c r="D1277" s="170"/>
      <c r="E1277" s="170"/>
      <c r="F1277" s="5"/>
      <c r="G1277" s="1"/>
    </row>
    <row r="1278" spans="1:7" hidden="1" x14ac:dyDescent="0.25">
      <c r="A1278" s="152"/>
      <c r="B1278" s="40"/>
      <c r="C1278" s="170"/>
      <c r="D1278" s="170"/>
      <c r="E1278" s="170"/>
      <c r="F1278" s="4"/>
      <c r="G1278" s="1"/>
    </row>
    <row r="1279" spans="1:7" hidden="1" x14ac:dyDescent="0.25">
      <c r="A1279" s="152"/>
      <c r="B1279" s="40"/>
      <c r="C1279" s="170"/>
      <c r="D1279" s="170"/>
      <c r="E1279" s="170"/>
      <c r="F1279" s="4"/>
      <c r="G1279" s="1"/>
    </row>
    <row r="1280" spans="1:7" ht="31.5" x14ac:dyDescent="0.25">
      <c r="A1280" s="152"/>
      <c r="B1280" s="112" t="s">
        <v>71</v>
      </c>
      <c r="C1280" s="169">
        <f>C1281</f>
        <v>0</v>
      </c>
      <c r="D1280" s="169">
        <f>D1281</f>
        <v>0</v>
      </c>
      <c r="E1280" s="169">
        <f t="shared" ref="E1280" si="316">E1281</f>
        <v>60000</v>
      </c>
      <c r="F1280" s="104"/>
      <c r="G1280" s="1"/>
    </row>
    <row r="1281" spans="1:7" ht="31.5" x14ac:dyDescent="0.25">
      <c r="A1281" s="152"/>
      <c r="B1281" s="113"/>
      <c r="C1281" s="170"/>
      <c r="D1281" s="170"/>
      <c r="E1281" s="170">
        <v>60000</v>
      </c>
      <c r="F1281" s="5" t="s">
        <v>314</v>
      </c>
      <c r="G1281" s="1"/>
    </row>
    <row r="1282" spans="1:7" ht="31.5" x14ac:dyDescent="0.25">
      <c r="A1282" s="152"/>
      <c r="B1282" s="40" t="s">
        <v>184</v>
      </c>
      <c r="C1282" s="169">
        <f>SUM(C1283:C1289)</f>
        <v>0</v>
      </c>
      <c r="D1282" s="169">
        <f t="shared" ref="D1282:E1282" si="317">SUM(D1283:D1289)</f>
        <v>414821</v>
      </c>
      <c r="E1282" s="169">
        <f t="shared" si="317"/>
        <v>185000</v>
      </c>
      <c r="F1282" s="4"/>
      <c r="G1282" s="1"/>
    </row>
    <row r="1283" spans="1:7" hidden="1" x14ac:dyDescent="0.25">
      <c r="A1283" s="152"/>
      <c r="B1283" s="16"/>
      <c r="C1283" s="170"/>
      <c r="D1283" s="170"/>
      <c r="E1283" s="170"/>
      <c r="F1283" s="5"/>
      <c r="G1283" s="1"/>
    </row>
    <row r="1284" spans="1:7" ht="31.5" x14ac:dyDescent="0.25">
      <c r="A1284" s="152"/>
      <c r="B1284" s="113"/>
      <c r="C1284" s="170"/>
      <c r="D1284" s="170"/>
      <c r="E1284" s="170">
        <v>185000</v>
      </c>
      <c r="F1284" s="5" t="s">
        <v>314</v>
      </c>
      <c r="G1284" s="1"/>
    </row>
    <row r="1285" spans="1:7" hidden="1" x14ac:dyDescent="0.25">
      <c r="A1285" s="152"/>
      <c r="B1285" s="113"/>
      <c r="C1285" s="170"/>
      <c r="D1285" s="170"/>
      <c r="E1285" s="170"/>
      <c r="F1285" s="5"/>
      <c r="G1285" s="1"/>
    </row>
    <row r="1286" spans="1:7" hidden="1" x14ac:dyDescent="0.25">
      <c r="A1286" s="152"/>
      <c r="B1286" s="113"/>
      <c r="C1286" s="170"/>
      <c r="D1286" s="170"/>
      <c r="E1286" s="170"/>
      <c r="F1286" s="5"/>
      <c r="G1286" s="1"/>
    </row>
    <row r="1287" spans="1:7" ht="47.25" x14ac:dyDescent="0.25">
      <c r="A1287" s="152"/>
      <c r="B1287" s="113"/>
      <c r="C1287" s="170"/>
      <c r="D1287" s="170">
        <v>414821</v>
      </c>
      <c r="E1287" s="170"/>
      <c r="F1287" s="203" t="s">
        <v>320</v>
      </c>
      <c r="G1287" s="1"/>
    </row>
    <row r="1288" spans="1:7" hidden="1" x14ac:dyDescent="0.25">
      <c r="A1288" s="152"/>
      <c r="B1288" s="113"/>
      <c r="C1288" s="170"/>
      <c r="D1288" s="170"/>
      <c r="E1288" s="170"/>
      <c r="F1288" s="153"/>
      <c r="G1288" s="1"/>
    </row>
    <row r="1289" spans="1:7" ht="49.5" hidden="1" customHeight="1" x14ac:dyDescent="0.25">
      <c r="A1289" s="152"/>
      <c r="B1289" s="113"/>
      <c r="C1289" s="170"/>
      <c r="D1289" s="170"/>
      <c r="E1289" s="170"/>
      <c r="F1289" s="153"/>
      <c r="G1289" s="1"/>
    </row>
    <row r="1290" spans="1:7" ht="31.5" x14ac:dyDescent="0.25">
      <c r="A1290" s="152"/>
      <c r="B1290" s="40" t="s">
        <v>269</v>
      </c>
      <c r="C1290" s="169">
        <f>SUM(C1291:C1295)</f>
        <v>0</v>
      </c>
      <c r="D1290" s="169">
        <f t="shared" ref="D1290:E1290" si="318">SUM(D1291:D1295)</f>
        <v>434901</v>
      </c>
      <c r="E1290" s="169">
        <f t="shared" si="318"/>
        <v>0</v>
      </c>
      <c r="F1290" s="4"/>
      <c r="G1290" s="1"/>
    </row>
    <row r="1291" spans="1:7" ht="47.25" x14ac:dyDescent="0.25">
      <c r="A1291" s="152"/>
      <c r="B1291" s="113"/>
      <c r="C1291" s="170"/>
      <c r="D1291" s="170">
        <v>434901</v>
      </c>
      <c r="E1291" s="170"/>
      <c r="F1291" s="203" t="s">
        <v>320</v>
      </c>
      <c r="G1291" s="1"/>
    </row>
    <row r="1292" spans="1:7" hidden="1" x14ac:dyDescent="0.25">
      <c r="A1292" s="152"/>
      <c r="B1292" s="113"/>
      <c r="C1292" s="170"/>
      <c r="D1292" s="170"/>
      <c r="E1292" s="170"/>
      <c r="F1292" s="153"/>
      <c r="G1292" s="1"/>
    </row>
    <row r="1293" spans="1:7" ht="114" hidden="1" customHeight="1" x14ac:dyDescent="0.25">
      <c r="A1293" s="152"/>
      <c r="B1293" s="113"/>
      <c r="C1293" s="170"/>
      <c r="D1293" s="170"/>
      <c r="E1293" s="170"/>
      <c r="F1293" s="5"/>
      <c r="G1293" s="1"/>
    </row>
    <row r="1294" spans="1:7" hidden="1" x14ac:dyDescent="0.25">
      <c r="A1294" s="152"/>
      <c r="B1294" s="113"/>
      <c r="C1294" s="170"/>
      <c r="D1294" s="170"/>
      <c r="E1294" s="170"/>
      <c r="F1294" s="5"/>
      <c r="G1294" s="1"/>
    </row>
    <row r="1295" spans="1:7" hidden="1" x14ac:dyDescent="0.25">
      <c r="A1295" s="152"/>
      <c r="B1295" s="113"/>
      <c r="C1295" s="170"/>
      <c r="D1295" s="170"/>
      <c r="E1295" s="170"/>
      <c r="F1295" s="81"/>
      <c r="G1295" s="1"/>
    </row>
    <row r="1296" spans="1:7" ht="31.5" x14ac:dyDescent="0.25">
      <c r="A1296" s="152"/>
      <c r="B1296" s="40" t="s">
        <v>255</v>
      </c>
      <c r="C1296" s="169">
        <f>SUM(C1297:C1305)</f>
        <v>0</v>
      </c>
      <c r="D1296" s="169">
        <f t="shared" ref="D1296:E1296" si="319">SUM(D1297:D1305)</f>
        <v>4734993</v>
      </c>
      <c r="E1296" s="169">
        <f t="shared" si="319"/>
        <v>0</v>
      </c>
      <c r="F1296" s="4"/>
      <c r="G1296" s="1"/>
    </row>
    <row r="1297" spans="1:7" ht="68.25" hidden="1" customHeight="1" x14ac:dyDescent="0.25">
      <c r="A1297" s="152"/>
      <c r="B1297" s="113"/>
      <c r="C1297" s="170"/>
      <c r="D1297" s="170"/>
      <c r="E1297" s="170"/>
      <c r="F1297" s="23"/>
      <c r="G1297" s="1"/>
    </row>
    <row r="1298" spans="1:7" ht="39" customHeight="1" x14ac:dyDescent="0.25">
      <c r="A1298" s="152"/>
      <c r="B1298" s="113"/>
      <c r="C1298" s="170"/>
      <c r="D1298" s="170">
        <v>4734993</v>
      </c>
      <c r="E1298" s="170"/>
      <c r="F1298" s="23" t="s">
        <v>460</v>
      </c>
      <c r="G1298" s="1"/>
    </row>
    <row r="1299" spans="1:7" hidden="1" x14ac:dyDescent="0.25">
      <c r="A1299" s="152"/>
      <c r="B1299" s="113"/>
      <c r="C1299" s="170"/>
      <c r="D1299" s="170"/>
      <c r="E1299" s="170"/>
      <c r="F1299" s="5"/>
      <c r="G1299" s="1"/>
    </row>
    <row r="1300" spans="1:7" hidden="1" x14ac:dyDescent="0.25">
      <c r="A1300" s="152"/>
      <c r="B1300" s="113"/>
      <c r="C1300" s="170"/>
      <c r="D1300" s="170"/>
      <c r="E1300" s="170"/>
      <c r="F1300" s="23"/>
      <c r="G1300" s="1"/>
    </row>
    <row r="1301" spans="1:7" hidden="1" x14ac:dyDescent="0.25">
      <c r="A1301" s="152"/>
      <c r="B1301" s="113"/>
      <c r="C1301" s="170"/>
      <c r="D1301" s="170"/>
      <c r="E1301" s="170"/>
      <c r="F1301" s="23"/>
      <c r="G1301" s="1"/>
    </row>
    <row r="1302" spans="1:7" hidden="1" x14ac:dyDescent="0.25">
      <c r="A1302" s="152"/>
      <c r="B1302" s="113"/>
      <c r="C1302" s="170"/>
      <c r="D1302" s="170"/>
      <c r="E1302" s="170"/>
      <c r="F1302" s="5"/>
      <c r="G1302" s="1"/>
    </row>
    <row r="1303" spans="1:7" hidden="1" x14ac:dyDescent="0.25">
      <c r="A1303" s="152"/>
      <c r="B1303" s="113"/>
      <c r="C1303" s="170"/>
      <c r="D1303" s="170"/>
      <c r="E1303" s="170"/>
      <c r="F1303" s="153"/>
      <c r="G1303" s="1"/>
    </row>
    <row r="1304" spans="1:7" hidden="1" x14ac:dyDescent="0.25">
      <c r="A1304" s="152"/>
      <c r="B1304" s="113"/>
      <c r="C1304" s="170"/>
      <c r="D1304" s="170"/>
      <c r="E1304" s="170"/>
      <c r="F1304" s="5"/>
      <c r="G1304" s="1"/>
    </row>
    <row r="1305" spans="1:7" hidden="1" x14ac:dyDescent="0.25">
      <c r="A1305" s="152"/>
      <c r="B1305" s="113"/>
      <c r="C1305" s="170"/>
      <c r="D1305" s="170"/>
      <c r="E1305" s="170"/>
      <c r="F1305" s="5"/>
      <c r="G1305" s="1"/>
    </row>
    <row r="1306" spans="1:7" ht="31.5" hidden="1" x14ac:dyDescent="0.25">
      <c r="A1306" s="152"/>
      <c r="B1306" s="40" t="s">
        <v>112</v>
      </c>
      <c r="C1306" s="169">
        <f>SUM(C1307:C1311)</f>
        <v>0</v>
      </c>
      <c r="D1306" s="169">
        <f t="shared" ref="D1306:E1306" si="320">SUM(D1307:D1311)</f>
        <v>0</v>
      </c>
      <c r="E1306" s="169">
        <f t="shared" si="320"/>
        <v>0</v>
      </c>
      <c r="F1306" s="4"/>
      <c r="G1306" s="1"/>
    </row>
    <row r="1307" spans="1:7" hidden="1" x14ac:dyDescent="0.25">
      <c r="A1307" s="152"/>
      <c r="B1307" s="40"/>
      <c r="C1307" s="170"/>
      <c r="D1307" s="170"/>
      <c r="E1307" s="170"/>
      <c r="F1307" s="5"/>
      <c r="G1307" s="1"/>
    </row>
    <row r="1308" spans="1:7" hidden="1" x14ac:dyDescent="0.25">
      <c r="A1308" s="152"/>
      <c r="B1308" s="40"/>
      <c r="C1308" s="170"/>
      <c r="D1308" s="170"/>
      <c r="E1308" s="170"/>
      <c r="F1308" s="5"/>
      <c r="G1308" s="1"/>
    </row>
    <row r="1309" spans="1:7" hidden="1" x14ac:dyDescent="0.25">
      <c r="A1309" s="152"/>
      <c r="B1309" s="40"/>
      <c r="C1309" s="170"/>
      <c r="D1309" s="170"/>
      <c r="E1309" s="170"/>
      <c r="F1309" s="153"/>
      <c r="G1309" s="1"/>
    </row>
    <row r="1310" spans="1:7" hidden="1" x14ac:dyDescent="0.25">
      <c r="A1310" s="152"/>
      <c r="B1310" s="40"/>
      <c r="C1310" s="170"/>
      <c r="D1310" s="170"/>
      <c r="E1310" s="170"/>
      <c r="F1310" s="5"/>
      <c r="G1310" s="1"/>
    </row>
    <row r="1311" spans="1:7" hidden="1" x14ac:dyDescent="0.25">
      <c r="A1311" s="152"/>
      <c r="B1311" s="113"/>
      <c r="C1311" s="170"/>
      <c r="D1311" s="170"/>
      <c r="E1311" s="170"/>
      <c r="F1311" s="81"/>
      <c r="G1311" s="1"/>
    </row>
    <row r="1312" spans="1:7" ht="47.25" hidden="1" x14ac:dyDescent="0.25">
      <c r="A1312" s="152"/>
      <c r="B1312" s="40" t="s">
        <v>185</v>
      </c>
      <c r="C1312" s="169">
        <f>SUM(C1313:C1317)</f>
        <v>0</v>
      </c>
      <c r="D1312" s="169">
        <f t="shared" ref="D1312:E1312" si="321">SUM(D1313:D1317)</f>
        <v>0</v>
      </c>
      <c r="E1312" s="169">
        <f t="shared" si="321"/>
        <v>0</v>
      </c>
      <c r="F1312" s="4"/>
      <c r="G1312" s="1"/>
    </row>
    <row r="1313" spans="1:7" hidden="1" x14ac:dyDescent="0.25">
      <c r="A1313" s="152"/>
      <c r="B1313" s="40"/>
      <c r="C1313" s="170"/>
      <c r="D1313" s="170"/>
      <c r="E1313" s="170"/>
      <c r="F1313" s="153"/>
      <c r="G1313" s="1"/>
    </row>
    <row r="1314" spans="1:7" hidden="1" x14ac:dyDescent="0.25">
      <c r="A1314" s="152"/>
      <c r="B1314" s="16"/>
      <c r="C1314" s="170"/>
      <c r="D1314" s="170"/>
      <c r="E1314" s="170"/>
      <c r="F1314" s="153"/>
      <c r="G1314" s="1"/>
    </row>
    <row r="1315" spans="1:7" hidden="1" x14ac:dyDescent="0.25">
      <c r="A1315" s="152"/>
      <c r="B1315" s="40"/>
      <c r="C1315" s="170"/>
      <c r="D1315" s="170"/>
      <c r="E1315" s="170"/>
      <c r="F1315" s="153"/>
      <c r="G1315" s="1"/>
    </row>
    <row r="1316" spans="1:7" hidden="1" x14ac:dyDescent="0.25">
      <c r="A1316" s="152"/>
      <c r="B1316" s="40"/>
      <c r="C1316" s="170"/>
      <c r="D1316" s="170"/>
      <c r="E1316" s="170"/>
      <c r="F1316" s="5"/>
      <c r="G1316" s="1"/>
    </row>
    <row r="1317" spans="1:7" hidden="1" x14ac:dyDescent="0.25">
      <c r="A1317" s="152"/>
      <c r="B1317" s="113"/>
      <c r="C1317" s="170"/>
      <c r="D1317" s="170"/>
      <c r="E1317" s="170"/>
      <c r="F1317" s="5"/>
      <c r="G1317" s="1"/>
    </row>
    <row r="1318" spans="1:7" ht="31.5" hidden="1" x14ac:dyDescent="0.25">
      <c r="A1318" s="152"/>
      <c r="B1318" s="40" t="s">
        <v>272</v>
      </c>
      <c r="C1318" s="169">
        <f>SUM(C1319:C1321)</f>
        <v>0</v>
      </c>
      <c r="D1318" s="169">
        <f t="shared" ref="D1318:E1318" si="322">SUM(D1319:D1321)</f>
        <v>0</v>
      </c>
      <c r="E1318" s="169">
        <f t="shared" si="322"/>
        <v>0</v>
      </c>
      <c r="F1318" s="4" t="s">
        <v>261</v>
      </c>
      <c r="G1318" s="1"/>
    </row>
    <row r="1319" spans="1:7" hidden="1" x14ac:dyDescent="0.25">
      <c r="A1319" s="152"/>
      <c r="B1319" s="113"/>
      <c r="C1319" s="170"/>
      <c r="D1319" s="170"/>
      <c r="E1319" s="170"/>
      <c r="F1319" s="28"/>
      <c r="G1319" s="1"/>
    </row>
    <row r="1320" spans="1:7" hidden="1" x14ac:dyDescent="0.25">
      <c r="A1320" s="152"/>
      <c r="B1320" s="113"/>
      <c r="C1320" s="170"/>
      <c r="D1320" s="170"/>
      <c r="E1320" s="170"/>
      <c r="F1320" s="4"/>
      <c r="G1320" s="1"/>
    </row>
    <row r="1321" spans="1:7" hidden="1" x14ac:dyDescent="0.25">
      <c r="A1321" s="152"/>
      <c r="B1321" s="113"/>
      <c r="C1321" s="170"/>
      <c r="D1321" s="170"/>
      <c r="E1321" s="170"/>
      <c r="F1321" s="4"/>
      <c r="G1321" s="1"/>
    </row>
    <row r="1322" spans="1:7" x14ac:dyDescent="0.25">
      <c r="A1322" s="152"/>
      <c r="B1322" s="114" t="s">
        <v>25</v>
      </c>
      <c r="C1322" s="12">
        <f>C9+C104+C182+C270+C282+C312+C318+C351+C375+C414+C458+C476+C493+C537+C562+C577+C605+C615+C625+C658+C825+C842+C878+C887+C901+C907+C924+C988+C1016+C1027+C1007</f>
        <v>-423112209</v>
      </c>
      <c r="D1322" s="12">
        <f>D9+D104+D182+D270+D282+D312+D318+D351+D375+D414+D458+D476+D493+D537+D562+D577+D605+D615+D625+D658+D825+D842+D878+D887+D901+D907+D924+D988+D1016+D1027+D1007</f>
        <v>1864541913</v>
      </c>
      <c r="E1322" s="12">
        <f>E9+E104+E182+E270+E282+E312+E318+E351+E375+E414+E458+E476+E493+E537+E562+E577+E605+E615+E625+E658+E825+E842+E878+E887+E901+E907+E924+E988+E1016+E1027+E1007</f>
        <v>1184748048</v>
      </c>
      <c r="F1322" s="17"/>
      <c r="G1322" s="1"/>
    </row>
    <row r="1323" spans="1:7" x14ac:dyDescent="0.25">
      <c r="A1323" s="115"/>
      <c r="B1323" s="116"/>
      <c r="C1323" s="2"/>
      <c r="D1323" s="1"/>
      <c r="E1323" s="1"/>
      <c r="F1323" s="117"/>
    </row>
    <row r="1324" spans="1:7" x14ac:dyDescent="0.25">
      <c r="D1324" s="32"/>
      <c r="E1324" s="1"/>
    </row>
    <row r="1325" spans="1:7" x14ac:dyDescent="0.25">
      <c r="D1325" s="32"/>
      <c r="E1325" s="1"/>
    </row>
    <row r="1326" spans="1:7" x14ac:dyDescent="0.25">
      <c r="C1326" s="32"/>
      <c r="D1326" s="32"/>
      <c r="E1326" s="32"/>
    </row>
    <row r="1327" spans="1:7" x14ac:dyDescent="0.25">
      <c r="C1327" s="32"/>
      <c r="D1327" s="32"/>
      <c r="E1327" s="32"/>
    </row>
    <row r="1328" spans="1:7" x14ac:dyDescent="0.25">
      <c r="C1328" s="32"/>
      <c r="D1328" s="32"/>
      <c r="E1328" s="32"/>
    </row>
    <row r="1330" spans="3:5" x14ac:dyDescent="0.25">
      <c r="D1330" s="32"/>
    </row>
    <row r="1336" spans="3:5" x14ac:dyDescent="0.25">
      <c r="C1336" s="32"/>
      <c r="D1336" s="32"/>
      <c r="E1336" s="32"/>
    </row>
  </sheetData>
  <customSheetViews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0"/>
      <headerFooter differentFirst="1" alignWithMargins="0">
        <oddHeader>&amp;C&amp;P</oddHeader>
      </headerFooter>
      <autoFilter ref="G1:G1208"/>
    </customSheetView>
  </customSheetViews>
  <mergeCells count="14">
    <mergeCell ref="F1116:F1117"/>
    <mergeCell ref="A4:F4"/>
    <mergeCell ref="A6:A8"/>
    <mergeCell ref="B6:B8"/>
    <mergeCell ref="C6:C8"/>
    <mergeCell ref="F6:F8"/>
    <mergeCell ref="A816:A818"/>
    <mergeCell ref="F816:F818"/>
    <mergeCell ref="B816:B818"/>
    <mergeCell ref="D6:D8"/>
    <mergeCell ref="E6:E8"/>
    <mergeCell ref="E816:E818"/>
    <mergeCell ref="D816:D818"/>
    <mergeCell ref="C816:C818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scale="83" fitToHeight="0" orientation="landscape" r:id="rId11"/>
  <headerFooter differentFirst="1" alignWithMargins="0">
    <oddHeader>&amp;C&amp;P</oddHeader>
  </headerFooter>
  <rowBreaks count="1" manualBreakCount="1">
    <brk id="12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Овсянникова Евгения Владимировна</cp:lastModifiedBy>
  <cp:lastPrinted>2022-11-18T09:21:01Z</cp:lastPrinted>
  <dcterms:created xsi:type="dcterms:W3CDTF">2009-11-20T12:52:24Z</dcterms:created>
  <dcterms:modified xsi:type="dcterms:W3CDTF">2022-11-18T09:22:41Z</dcterms:modified>
</cp:coreProperties>
</file>