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55" yWindow="-15" windowWidth="28275" windowHeight="16380" firstSheet="1" activeTab="1"/>
  </bookViews>
  <sheets>
    <sheet name="закон" sheetId="1" state="hidden" r:id="rId1"/>
    <sheet name="Лист2" sheetId="2" r:id="rId2"/>
  </sheets>
  <definedNames>
    <definedName name="_xlnm.Print_Titles" localSheetId="1">Лист2!$13:$13</definedName>
    <definedName name="_xlnm.Print_Area" localSheetId="0">закон!$A$2:$C$53</definedName>
    <definedName name="_xlnm.Print_Area" localSheetId="1">Лист2!$A$1:$N$43</definedName>
  </definedNames>
  <calcPr calcId="145621"/>
</workbook>
</file>

<file path=xl/calcChain.xml><?xml version="1.0" encoding="utf-8"?>
<calcChain xmlns="http://schemas.openxmlformats.org/spreadsheetml/2006/main">
  <c r="M42" i="2" l="1"/>
  <c r="M41" i="2"/>
  <c r="L42" i="2" l="1"/>
  <c r="L41" i="2"/>
  <c r="M39" i="2" l="1"/>
  <c r="M38" i="2"/>
  <c r="M37" i="2" s="1"/>
  <c r="L37" i="2"/>
  <c r="M36" i="2"/>
  <c r="M34" i="2" s="1"/>
  <c r="L34" i="2"/>
  <c r="M33" i="2"/>
  <c r="M32" i="2" s="1"/>
  <c r="L32" i="2"/>
  <c r="M30" i="2"/>
  <c r="M29" i="2"/>
  <c r="L29" i="2"/>
  <c r="M27" i="2"/>
  <c r="L27" i="2"/>
  <c r="M25" i="2"/>
  <c r="L25" i="2"/>
  <c r="L24" i="2" s="1"/>
  <c r="M24" i="2"/>
  <c r="M23" i="2"/>
  <c r="M22" i="2" s="1"/>
  <c r="L22" i="2"/>
  <c r="M21" i="2"/>
  <c r="M20" i="2"/>
  <c r="L20" i="2"/>
  <c r="M18" i="2"/>
  <c r="M17" i="2" s="1"/>
  <c r="L17" i="2"/>
  <c r="M16" i="2"/>
  <c r="M15" i="2"/>
  <c r="L15" i="2"/>
  <c r="L14" i="2" s="1"/>
  <c r="L31" i="2" l="1"/>
  <c r="L19" i="2"/>
  <c r="L40" i="2"/>
  <c r="L43" i="2" s="1"/>
  <c r="M19" i="2"/>
  <c r="M14" i="2"/>
  <c r="M31" i="2"/>
  <c r="J36" i="2"/>
  <c r="M40" i="2" l="1"/>
  <c r="M43" i="2" s="1"/>
  <c r="J41" i="2"/>
  <c r="J42" i="2"/>
  <c r="H41" i="2" l="1"/>
  <c r="J40" i="2" l="1"/>
  <c r="J37" i="2"/>
  <c r="J34" i="2"/>
  <c r="J32" i="2"/>
  <c r="J29" i="2"/>
  <c r="K27" i="2"/>
  <c r="J27" i="2"/>
  <c r="K25" i="2"/>
  <c r="J25" i="2"/>
  <c r="J24" i="2" s="1"/>
  <c r="J22" i="2"/>
  <c r="J20" i="2"/>
  <c r="J19" i="2" s="1"/>
  <c r="J17" i="2"/>
  <c r="J15" i="2"/>
  <c r="J14" i="2" s="1"/>
  <c r="K24" i="2" l="1"/>
  <c r="J31" i="2"/>
  <c r="J43" i="2" s="1"/>
  <c r="H42" i="2" l="1"/>
  <c r="H40" i="2" l="1"/>
  <c r="F41" i="2"/>
  <c r="H37" i="2"/>
  <c r="H34" i="2"/>
  <c r="H32" i="2"/>
  <c r="H29" i="2"/>
  <c r="I27" i="2"/>
  <c r="H27" i="2"/>
  <c r="H24" i="2" s="1"/>
  <c r="I25" i="2"/>
  <c r="I24" i="2"/>
  <c r="H25" i="2"/>
  <c r="H22" i="2"/>
  <c r="H19" i="2" s="1"/>
  <c r="H20" i="2"/>
  <c r="H17" i="2"/>
  <c r="H15" i="2"/>
  <c r="H14" i="2" s="1"/>
  <c r="F42" i="2"/>
  <c r="F15" i="2"/>
  <c r="F17" i="2"/>
  <c r="F14" i="2" s="1"/>
  <c r="F20" i="2"/>
  <c r="F22" i="2"/>
  <c r="F25" i="2"/>
  <c r="G25" i="2"/>
  <c r="G24" i="2" s="1"/>
  <c r="F27" i="2"/>
  <c r="F29" i="2"/>
  <c r="F32" i="2"/>
  <c r="F34" i="2"/>
  <c r="F31" i="2" s="1"/>
  <c r="F37" i="2"/>
  <c r="D37" i="2"/>
  <c r="D27" i="2"/>
  <c r="D24" i="2" s="1"/>
  <c r="D25" i="2"/>
  <c r="C25" i="2"/>
  <c r="D22" i="2"/>
  <c r="D20" i="2"/>
  <c r="D17" i="2"/>
  <c r="D15" i="2"/>
  <c r="D14" i="2" s="1"/>
  <c r="D33" i="2"/>
  <c r="D32" i="2" s="1"/>
  <c r="D31" i="2" s="1"/>
  <c r="D36" i="2"/>
  <c r="D34" i="2"/>
  <c r="D29" i="2"/>
  <c r="E30" i="2"/>
  <c r="G30" i="2" s="1"/>
  <c r="E39" i="2"/>
  <c r="G39" i="2" s="1"/>
  <c r="I39" i="2" s="1"/>
  <c r="K39" i="2" s="1"/>
  <c r="E38" i="2"/>
  <c r="E37" i="2" s="1"/>
  <c r="E28" i="2"/>
  <c r="E26" i="2"/>
  <c r="E25" i="2" s="1"/>
  <c r="E23" i="2"/>
  <c r="G23" i="2" s="1"/>
  <c r="E21" i="2"/>
  <c r="E20" i="2" s="1"/>
  <c r="G21" i="2"/>
  <c r="I21" i="2" s="1"/>
  <c r="E18" i="2"/>
  <c r="E16" i="2"/>
  <c r="G16" i="2" s="1"/>
  <c r="C36" i="2"/>
  <c r="E36" i="2" s="1"/>
  <c r="C29" i="2"/>
  <c r="C15" i="2"/>
  <c r="C17" i="2"/>
  <c r="C20" i="2"/>
  <c r="C19" i="2"/>
  <c r="C22" i="2"/>
  <c r="C27" i="2"/>
  <c r="C24" i="2" s="1"/>
  <c r="C32" i="2"/>
  <c r="C34" i="2"/>
  <c r="C31" i="2" s="1"/>
  <c r="C37" i="2"/>
  <c r="C34" i="1"/>
  <c r="C32" i="1"/>
  <c r="C38" i="1"/>
  <c r="C40" i="1"/>
  <c r="C30" i="1"/>
  <c r="C29" i="1" s="1"/>
  <c r="C13" i="1"/>
  <c r="C12" i="1" s="1"/>
  <c r="C15" i="1"/>
  <c r="C18" i="1"/>
  <c r="C17" i="1" s="1"/>
  <c r="C21" i="1"/>
  <c r="C49" i="1"/>
  <c r="C42" i="1"/>
  <c r="C36" i="1"/>
  <c r="C45" i="1"/>
  <c r="C47" i="1"/>
  <c r="C44" i="1" s="1"/>
  <c r="E22" i="2"/>
  <c r="E17" i="2"/>
  <c r="G18" i="2"/>
  <c r="I18" i="2" s="1"/>
  <c r="E27" i="2"/>
  <c r="G27" i="2"/>
  <c r="I30" i="2" l="1"/>
  <c r="G29" i="2"/>
  <c r="I23" i="2"/>
  <c r="G22" i="2"/>
  <c r="C42" i="2"/>
  <c r="C40" i="2" s="1"/>
  <c r="G38" i="2"/>
  <c r="I38" i="2" s="1"/>
  <c r="E15" i="2"/>
  <c r="E29" i="2"/>
  <c r="C41" i="2"/>
  <c r="E24" i="2"/>
  <c r="D42" i="2"/>
  <c r="F24" i="2"/>
  <c r="I20" i="2"/>
  <c r="K21" i="2"/>
  <c r="K20" i="2" s="1"/>
  <c r="D41" i="2"/>
  <c r="F40" i="2"/>
  <c r="I17" i="2"/>
  <c r="K18" i="2"/>
  <c r="K17" i="2" s="1"/>
  <c r="E19" i="2"/>
  <c r="E33" i="2"/>
  <c r="G33" i="2" s="1"/>
  <c r="F19" i="2"/>
  <c r="H31" i="2"/>
  <c r="C53" i="1"/>
  <c r="G36" i="2"/>
  <c r="E34" i="2"/>
  <c r="G32" i="2"/>
  <c r="I33" i="2"/>
  <c r="I16" i="2"/>
  <c r="G15" i="2"/>
  <c r="F43" i="2"/>
  <c r="H43" i="2"/>
  <c r="D19" i="2"/>
  <c r="C14" i="2"/>
  <c r="E14" i="2"/>
  <c r="G37" i="2"/>
  <c r="G17" i="2"/>
  <c r="G42" i="2" s="1"/>
  <c r="E32" i="2"/>
  <c r="E42" i="2" s="1"/>
  <c r="G20" i="2"/>
  <c r="G19" i="2" s="1"/>
  <c r="I19" i="2" l="1"/>
  <c r="I42" i="2"/>
  <c r="I29" i="2"/>
  <c r="K30" i="2"/>
  <c r="K29" i="2" s="1"/>
  <c r="C43" i="2"/>
  <c r="D40" i="2"/>
  <c r="D43" i="2" s="1"/>
  <c r="I22" i="2"/>
  <c r="K23" i="2"/>
  <c r="K22" i="2" s="1"/>
  <c r="K19" i="2" s="1"/>
  <c r="I32" i="2"/>
  <c r="K33" i="2"/>
  <c r="K32" i="2" s="1"/>
  <c r="I15" i="2"/>
  <c r="K16" i="2"/>
  <c r="K15" i="2" s="1"/>
  <c r="K42" i="2"/>
  <c r="I37" i="2"/>
  <c r="K38" i="2"/>
  <c r="K37" i="2" s="1"/>
  <c r="G14" i="2"/>
  <c r="G34" i="2"/>
  <c r="G31" i="2" s="1"/>
  <c r="I36" i="2"/>
  <c r="E31" i="2"/>
  <c r="E41" i="2"/>
  <c r="E40" i="2" s="1"/>
  <c r="I41" i="2" l="1"/>
  <c r="I40" i="2" s="1"/>
  <c r="I43" i="2" s="1"/>
  <c r="I14" i="2"/>
  <c r="I34" i="2"/>
  <c r="I31" i="2" s="1"/>
  <c r="K36" i="2"/>
  <c r="K34" i="2" s="1"/>
  <c r="K31" i="2" s="1"/>
  <c r="K14" i="2"/>
  <c r="E43" i="2"/>
  <c r="G41" i="2"/>
  <c r="G40" i="2" s="1"/>
  <c r="G43" i="2"/>
  <c r="K41" i="2" l="1"/>
  <c r="K40" i="2" s="1"/>
  <c r="K43" i="2" s="1"/>
</calcChain>
</file>

<file path=xl/sharedStrings.xml><?xml version="1.0" encoding="utf-8"?>
<sst xmlns="http://schemas.openxmlformats.org/spreadsheetml/2006/main" count="175" uniqueCount="147">
  <si>
    <t>Поступления от продажи имущества, находящегося в государственной и муниципальной собственности</t>
  </si>
  <si>
    <t>~ Поступления от приватизации организаций, находящегося в государственной и муниципальной собственности</t>
  </si>
  <si>
    <t>~ Поступления от продажи государством принадлежащих ему акций организаций</t>
  </si>
  <si>
    <t>ИТОГО источников внутреннего финансирования</t>
  </si>
  <si>
    <t>План (тыс. руб.)</t>
  </si>
  <si>
    <t>Код</t>
  </si>
  <si>
    <t>Остатки средств областного бюджета</t>
  </si>
  <si>
    <t>906 01 01 00 00 02 0000 710</t>
  </si>
  <si>
    <t>906 01 01 00 00 02 0000 810</t>
  </si>
  <si>
    <t xml:space="preserve">906 02 01 01 00 02 0000 710 </t>
  </si>
  <si>
    <t>906 02 01 02 00 02 0000 710</t>
  </si>
  <si>
    <t>906 02 01 02 00 02 0000 810</t>
  </si>
  <si>
    <t>906 08 00 00 00 00 0000 000</t>
  </si>
  <si>
    <t>906 08 02 01 00 02 0000 510</t>
  </si>
  <si>
    <t>906 08 02 01 00 02 0000 610</t>
  </si>
  <si>
    <t xml:space="preserve">Бюджетные кредиты, полученные от  других бюджетов бюджетной системы Российской Федерации  бюджетами субъектов Российской Федерации </t>
  </si>
  <si>
    <t xml:space="preserve">Кредиты, полученные в валюте Российской Федерации от кредитных организаций  бюджетами субъектов Российской Федерации  </t>
  </si>
  <si>
    <t xml:space="preserve">906 02 01 01 00 02 0000 810 </t>
  </si>
  <si>
    <t>906 02 01 00 00 00 0000 700</t>
  </si>
  <si>
    <t>906 02 01 00 00 00 0000 800</t>
  </si>
  <si>
    <t>Наименование</t>
  </si>
  <si>
    <t>Источники</t>
  </si>
  <si>
    <t>906 01 01 00 00 00 0000 000</t>
  </si>
  <si>
    <t>906 01 01 00 00 00 0000 700</t>
  </si>
  <si>
    <t>906 01 01 00 00 00 0000 800</t>
  </si>
  <si>
    <t>906 02 01 00 00 00 0000 000</t>
  </si>
  <si>
    <t>Государственные ценные бумаги субъектов Российской Федерации, указанные в валюте Российской Федерации</t>
  </si>
  <si>
    <t>Получение кредитов по кредитным соглашениям и договорам, заключенным от имени Российской Федерации, субъектов Российской Федерации, муниципальных образований, государственных внебюджетных фондов, указанным в валюте Российской Федерации</t>
  </si>
  <si>
    <t>Погашение кредитов по кредитным соглашениям и договорам, заключенным от имени Российской Федерации, субъектов Российской Федерации, муниципальных образований, государственных внебюджетных фондов, указанным в валюте Российской Федерации</t>
  </si>
  <si>
    <t>Акции и иные формы участия в капитале, находящиеся в государственной и муниципальной собственности</t>
  </si>
  <si>
    <t>Продажа (уменьшение стоимости) акций и иных форм участия в капитале, находящихся в государственной и муниципальной собственности</t>
  </si>
  <si>
    <t>Продажа акций и иных форм участия в капитале, находящихся в собственности субъектов Российской Федерации</t>
  </si>
  <si>
    <t>Приобретение (увеличение стоимости) акций и иных форм участия в капитале, находящихся в государственной и муниципальной собственности</t>
  </si>
  <si>
    <t>911 05 00 00 00 00 0000 000</t>
  </si>
  <si>
    <t>911 05 00 00 00 00 0000 630</t>
  </si>
  <si>
    <t>911 05 00 00 00 02 0000 630</t>
  </si>
  <si>
    <t>911 05 00 00 00 00 0000 530</t>
  </si>
  <si>
    <t>911 05 00 00 00 02 0000 530</t>
  </si>
  <si>
    <t>911 06 00 00 00 00 0000 000</t>
  </si>
  <si>
    <t>Земельные участки, находящиеся в государственной и муниципальной собственности</t>
  </si>
  <si>
    <t>нет классификации</t>
  </si>
  <si>
    <t>Уменьшение прочих остатков денежных средств бюджетов субъектов Российской Федерации</t>
  </si>
  <si>
    <t>Увеличение прочих остатков  денежных средств бюджетов субъектов Российской Федерации</t>
  </si>
  <si>
    <t>911 06 00 00 00 00 0000 430</t>
  </si>
  <si>
    <t>Продажа (уменьшение стоимости) земельных участков, находящихся в государственной и муниципальной собственности</t>
  </si>
  <si>
    <t>911 06 01 00 00 02 0000 430</t>
  </si>
  <si>
    <t>Продажа земельных участков до разграничения государственной собственности на землю, на которых расположены объекты недвижимого имущества, находившиеся до отчуждения в собственности субъектов Российской Федерации</t>
  </si>
  <si>
    <t>902 05 00 00 00 00 0000 530</t>
  </si>
  <si>
    <t>902 05 00 00 00 02 0000 530</t>
  </si>
  <si>
    <t>907 05 00 00 00 00 0000 530</t>
  </si>
  <si>
    <t>907 05 00 00 00 02 0000 530</t>
  </si>
  <si>
    <t>920 05 00 00 00 00 0000 530</t>
  </si>
  <si>
    <t>920 05 00 00 00 02 0000 530</t>
  </si>
  <si>
    <t>927 05 00 00 00 00 0000 530</t>
  </si>
  <si>
    <t>927 05 00 00 00 02 0000 530</t>
  </si>
  <si>
    <t>Приобретение акций и иных форм участия в капитале в собственность субъектов Российской Федерации</t>
  </si>
  <si>
    <t>Долговые обязательства Российской Федерации, субъектов Российской Федерации, муниципальных образований, выраженные в ценных бумагах, указанных в валюте Российской Федерации</t>
  </si>
  <si>
    <t>Привлечение долговых обязательств Российской Федерации, субъектов Российской Федерации, муниципальных образований, выраженных в ценных бумагах, указанных в валюте Российской Федерации</t>
  </si>
  <si>
    <t>Погашение долговых обязательств Российской Федерации, субъектов Российской Федерации, муниципальных образований, выраженных в ценных бумагах, указанных в валюте Российской Федерации</t>
  </si>
  <si>
    <t>Кредитные соглашения и договоры, заключенные от имени Российской Федерации, субъектов Российской Федерации, муниципальных образований, государственных внебюджетных фондов, указанные в валюте Российской Федерации</t>
  </si>
  <si>
    <t>908 05 00 00 00 00 0000 530</t>
  </si>
  <si>
    <t>908 05 00 00 00 02 0000 530</t>
  </si>
  <si>
    <t>к Закону Ярославской области</t>
  </si>
  <si>
    <t>от ________________ №  ____</t>
  </si>
  <si>
    <t>906 04 01 00 00 00 0000 000</t>
  </si>
  <si>
    <t>906 04 01 00 00 02 0000 810</t>
  </si>
  <si>
    <t>Государственные гарантии субъектов Российской Федерации в валюте Российской Федерации</t>
  </si>
  <si>
    <t xml:space="preserve">внутреннего финансирования дефицита </t>
  </si>
  <si>
    <t>Исполнение государственных и муниципальных гарантий в валюте Российской Федерации</t>
  </si>
  <si>
    <t>областного бюджета на 2007 год</t>
  </si>
  <si>
    <t>Приложение 13</t>
  </si>
  <si>
    <t>Государственные (муниципальные) ценные бумаги, номинальная стоимость которых указана в валюте Российской Федерации</t>
  </si>
  <si>
    <t>Размещение государственных (муниципальных) ценных бумаг, номинальная стоимость которых указана в валюте Российской Федерации</t>
  </si>
  <si>
    <t>Кредиты кредитных организаций в валюте Российской Федерации</t>
  </si>
  <si>
    <t>Получение кредитов от кредитных организаций в валюте Российской Федерации</t>
  </si>
  <si>
    <t>906 01 02 00 00 02 0000 710</t>
  </si>
  <si>
    <t>Погашение кредитов, предоставленных кредитными организациями в валюте Российской Федерации</t>
  </si>
  <si>
    <t>906 01 02 00 00 02 0000 810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</si>
  <si>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</si>
  <si>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Изменение остатков средств на счетах по учету средств бюджета</t>
  </si>
  <si>
    <t xml:space="preserve">Предоставление бюджетных кредитов внутри страны  в валюте Российской Федерации </t>
  </si>
  <si>
    <t>Погашение государственных (муниципальных) ценных бумаг, номинальная стоимость которых указана в валюте Российской Федерации</t>
  </si>
  <si>
    <t>Бюджетные кредиты, предоставленные внутри страны в валюте Российской Федерации</t>
  </si>
  <si>
    <t xml:space="preserve">Возврат бюджетных кредитов, предоставленных внутри страны в валюте Российской Федерации </t>
  </si>
  <si>
    <t xml:space="preserve">Бюджетные кредиты от других бюджетов бюджетной системы Российской Федерации </t>
  </si>
  <si>
    <t>Получение бюджетных кредитов от других бюджетов бюджетной системы Российской Федерации в валюте Российской Федерации</t>
  </si>
  <si>
    <t>местная</t>
  </si>
  <si>
    <t xml:space="preserve">запруднова </t>
  </si>
  <si>
    <t>АПК</t>
  </si>
  <si>
    <t>Всего</t>
  </si>
  <si>
    <t>деринговская</t>
  </si>
  <si>
    <t xml:space="preserve">соцсфера </t>
  </si>
  <si>
    <t>сочнева</t>
  </si>
  <si>
    <t>кокорин</t>
  </si>
  <si>
    <t xml:space="preserve">финансирования дефицита областного бюджета </t>
  </si>
  <si>
    <t>Погашение государственных  ценных бумаг субъектов Российской Федерации, номинальная стоимость которых указана в валюте Российской Федерации</t>
  </si>
  <si>
    <t>Получение кредитов от кредитных организаций  бюджетами субъектов Российской Федерации  в валюте Российской Федерации</t>
  </si>
  <si>
    <t>Погашение бюджетами субъектов Российской Федерации кредитов от  кредитных организаций в валюте Российской Федерации</t>
  </si>
  <si>
    <t>906 01 03 01 00 02 0000 710</t>
  </si>
  <si>
    <t xml:space="preserve">Получение кредитов от других бюджетов бюджетной системы Российской Федерации бюджетами субъектов Российской Федерации в валюте Российской Федерации </t>
  </si>
  <si>
    <t xml:space="preserve">906 01 03 01 00 02 0000 810 </t>
  </si>
  <si>
    <t>Погашение бюджетами субъектов Российской Федерации кредитов от других бюджетов бюджетной системы Российской Федерации в валюте Российской Федерации</t>
  </si>
  <si>
    <t>Размещение государственных ценных бумаг субъектов Российской Федерации, номинальная стоимость которых указана в валюте Российской Федерации</t>
  </si>
  <si>
    <t>Увеличение прочих остатков денежных средств бюджетов субъектов Российской Федерации</t>
  </si>
  <si>
    <t>Предоставление бюджетных кредитов другим бюджетам бюджетной системы Российской Федерации из бюджетов субъектов Российской Федерации в валюте Российской Федерации</t>
  </si>
  <si>
    <t>906 01 06 05 02 02 0000 540</t>
  </si>
  <si>
    <t>Возврат бюджетных кредитов, предоставленных другим бюджетам бюджетной системы Российской Федерации из бюджетов субъектов Российской Федерации в валюте Российской Федерации</t>
  </si>
  <si>
    <t>906 01 06 05 02 02 0000 640</t>
  </si>
  <si>
    <t>Итого</t>
  </si>
  <si>
    <t>Операции по управлению остатками средств на единых счетах бюджетов</t>
  </si>
  <si>
    <t>906 01 06 10 01 02 0000 510</t>
  </si>
  <si>
    <t>906 01 06 10 01 02 0000 610</t>
  </si>
  <si>
    <t>906 01 06 05 01 02 0000 640</t>
  </si>
  <si>
    <t>Возврат бюджетных кредитов, предоставленных юридическим лицам из бюджетов субъектов Российской Федерации в валюте Российской Федерации</t>
  </si>
  <si>
    <t>911 01 06 01 00 00 0000 000</t>
  </si>
  <si>
    <t>911 01 06 01 00 02 0000 630</t>
  </si>
  <si>
    <t>Средства от продажи акций и иных форм участия в капитале, находящихся в собственности субъектов Российской Федерации</t>
  </si>
  <si>
    <t>Уточнение февраля</t>
  </si>
  <si>
    <t>2018 год
(руб.)</t>
  </si>
  <si>
    <t xml:space="preserve">на 2018 год </t>
  </si>
  <si>
    <t>Увеличение финансовых активов в собственности субъектов Российской Федерации за счет средств бюджетов субъектов Российской Федерации, размещенных на депозитах в валюте Российской Федерации и в иностранной валюте</t>
  </si>
  <si>
    <t>Уменьшение финансовых активов в собственности субъектов Российской Федерации за счет средств бюджетов субъектов Российской Федерации, размещенных на депозитах в валюте Российской Федерации и в иностранной валюте</t>
  </si>
  <si>
    <t>000 01 01 00 00 00 0000 000</t>
  </si>
  <si>
    <t>000 01 01 00 00 00 0000 700</t>
  </si>
  <si>
    <t>000 01 01 00 00 00 0000 800</t>
  </si>
  <si>
    <t>000 01 02 00 00 00 0000 000</t>
  </si>
  <si>
    <t>000 01 02 00 00 00 0000 700</t>
  </si>
  <si>
    <t>000 01 02 00 00 00 0000 800</t>
  </si>
  <si>
    <t>000 01 03 00 00 00 0000 000</t>
  </si>
  <si>
    <t>000 01 03 01 00 00 0000 700</t>
  </si>
  <si>
    <t>000 01 03 01 00 00 0000 800</t>
  </si>
  <si>
    <t>000 01 06 05 00 00 0000 000</t>
  </si>
  <si>
    <t>000 01 06 05 00 00 0000 500</t>
  </si>
  <si>
    <t>000 01 06 05 00 00 0000 600</t>
  </si>
  <si>
    <t>000 01 06 10 00 00 0000 000</t>
  </si>
  <si>
    <t>000 01 05 00 00 00 0000 000</t>
  </si>
  <si>
    <t>000 01 05 02 01 02 0000 510</t>
  </si>
  <si>
    <t>000 01 05 02 01 02 0000 610</t>
  </si>
  <si>
    <t>от 25.12.2017 № 65-з</t>
  </si>
  <si>
    <t>"</t>
  </si>
  <si>
    <t>Уточнение июня</t>
  </si>
  <si>
    <t>Уточнение сентября</t>
  </si>
  <si>
    <t>Уточнение декабря</t>
  </si>
  <si>
    <t>Приложение 12</t>
  </si>
  <si>
    <t xml:space="preserve">  "Приложение 21 </t>
  </si>
  <si>
    <t>Поправки декабря</t>
  </si>
  <si>
    <t>от 19.12.2018 № 76-з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</si>
</sst>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₽_-;\-* #,##0.00\ _₽_-;_-* &quot;-&quot;??\ _₽_-;_-@_-"/>
  </numFmts>
  <fonts count="11" x14ac:knownFonts="1">
    <font>
      <sz val="10"/>
      <name val="Arial Cyr"/>
      <charset val="204"/>
    </font>
    <font>
      <sz val="10"/>
      <name val="Times New Roman"/>
      <family val="1"/>
    </font>
    <font>
      <b/>
      <sz val="14"/>
      <name val="Times New Roman"/>
      <family val="1"/>
    </font>
    <font>
      <sz val="12"/>
      <name val="Times New Roman"/>
      <family val="1"/>
    </font>
    <font>
      <b/>
      <sz val="12"/>
      <name val="Times New Roman"/>
      <family val="1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sz val="10"/>
      <name val="Arial Cyr"/>
      <charset val="204"/>
    </font>
    <font>
      <sz val="10"/>
      <color rgb="FFFF0000"/>
      <name val="Times New Roman"/>
      <family val="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9" fillId="0" borderId="0" applyFont="0" applyFill="0" applyBorder="0" applyAlignment="0" applyProtection="0"/>
  </cellStyleXfs>
  <cellXfs count="56">
    <xf numFmtId="0" fontId="0" fillId="0" borderId="0" xfId="0"/>
    <xf numFmtId="0" fontId="1" fillId="0" borderId="0" xfId="0" applyFont="1" applyAlignment="1"/>
    <xf numFmtId="0" fontId="1" fillId="0" borderId="0" xfId="0" applyFont="1"/>
    <xf numFmtId="0" fontId="3" fillId="0" borderId="1" xfId="0" applyFont="1" applyBorder="1" applyAlignment="1">
      <alignment horizontal="center" vertical="top"/>
    </xf>
    <xf numFmtId="0" fontId="3" fillId="0" borderId="1" xfId="0" applyFont="1" applyBorder="1"/>
    <xf numFmtId="0" fontId="4" fillId="0" borderId="1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justify"/>
    </xf>
    <xf numFmtId="0" fontId="3" fillId="0" borderId="1" xfId="0" applyNumberFormat="1" applyFont="1" applyBorder="1"/>
    <xf numFmtId="0" fontId="3" fillId="0" borderId="1" xfId="0" applyFont="1" applyBorder="1" applyAlignment="1">
      <alignment horizontal="justify"/>
    </xf>
    <xf numFmtId="3" fontId="3" fillId="0" borderId="1" xfId="0" applyNumberFormat="1" applyFont="1" applyBorder="1"/>
    <xf numFmtId="3" fontId="4" fillId="0" borderId="1" xfId="0" applyNumberFormat="1" applyFont="1" applyBorder="1"/>
    <xf numFmtId="0" fontId="4" fillId="0" borderId="1" xfId="0" applyFont="1" applyBorder="1"/>
    <xf numFmtId="0" fontId="3" fillId="0" borderId="1" xfId="0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justify"/>
    </xf>
    <xf numFmtId="0" fontId="3" fillId="0" borderId="1" xfId="0" applyFont="1" applyBorder="1" applyAlignment="1">
      <alignment horizontal="left" wrapText="1"/>
    </xf>
    <xf numFmtId="0" fontId="3" fillId="0" borderId="1" xfId="0" applyFont="1" applyBorder="1" applyAlignment="1">
      <alignment wrapText="1"/>
    </xf>
    <xf numFmtId="0" fontId="4" fillId="0" borderId="1" xfId="0" applyFont="1" applyBorder="1" applyAlignment="1">
      <alignment wrapText="1"/>
    </xf>
    <xf numFmtId="0" fontId="5" fillId="0" borderId="1" xfId="0" applyFont="1" applyBorder="1"/>
    <xf numFmtId="0" fontId="5" fillId="0" borderId="1" xfId="0" applyFont="1" applyBorder="1" applyAlignment="1">
      <alignment vertical="top" wrapText="1"/>
    </xf>
    <xf numFmtId="0" fontId="5" fillId="0" borderId="1" xfId="0" applyNumberFormat="1" applyFont="1" applyBorder="1"/>
    <xf numFmtId="0" fontId="1" fillId="0" borderId="0" xfId="0" applyFont="1" applyFill="1"/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/>
    <xf numFmtId="0" fontId="4" fillId="0" borderId="1" xfId="0" applyFont="1" applyFill="1" applyBorder="1" applyAlignment="1">
      <alignment horizontal="left" vertical="top" wrapText="1"/>
    </xf>
    <xf numFmtId="3" fontId="4" fillId="0" borderId="1" xfId="0" applyNumberFormat="1" applyFont="1" applyFill="1" applyBorder="1"/>
    <xf numFmtId="0" fontId="1" fillId="0" borderId="1" xfId="0" applyFont="1" applyFill="1" applyBorder="1"/>
    <xf numFmtId="0" fontId="3" fillId="0" borderId="1" xfId="0" applyFont="1" applyFill="1" applyBorder="1"/>
    <xf numFmtId="0" fontId="3" fillId="0" borderId="1" xfId="0" applyFont="1" applyFill="1" applyBorder="1" applyAlignment="1">
      <alignment horizontal="left" vertical="top" wrapText="1"/>
    </xf>
    <xf numFmtId="3" fontId="3" fillId="0" borderId="1" xfId="0" applyNumberFormat="1" applyFont="1" applyFill="1" applyBorder="1"/>
    <xf numFmtId="3" fontId="7" fillId="0" borderId="1" xfId="0" applyNumberFormat="1" applyFont="1" applyFill="1" applyBorder="1"/>
    <xf numFmtId="0" fontId="5" fillId="0" borderId="1" xfId="0" applyFont="1" applyFill="1" applyBorder="1"/>
    <xf numFmtId="3" fontId="5" fillId="0" borderId="1" xfId="0" applyNumberFormat="1" applyFont="1" applyFill="1" applyBorder="1"/>
    <xf numFmtId="3" fontId="4" fillId="0" borderId="1" xfId="0" applyNumberFormat="1" applyFont="1" applyFill="1" applyBorder="1" applyAlignment="1">
      <alignment horizontal="right"/>
    </xf>
    <xf numFmtId="0" fontId="10" fillId="0" borderId="1" xfId="0" applyFont="1" applyFill="1" applyBorder="1"/>
    <xf numFmtId="0" fontId="10" fillId="0" borderId="0" xfId="0" applyFont="1" applyFill="1"/>
    <xf numFmtId="0" fontId="7" fillId="0" borderId="1" xfId="0" applyFont="1" applyFill="1" applyBorder="1"/>
    <xf numFmtId="0" fontId="5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wrapText="1"/>
    </xf>
    <xf numFmtId="0" fontId="7" fillId="0" borderId="1" xfId="0" applyFont="1" applyFill="1" applyBorder="1" applyAlignment="1">
      <alignment vertical="top" wrapText="1"/>
    </xf>
    <xf numFmtId="0" fontId="6" fillId="0" borderId="0" xfId="0" applyFont="1" applyFill="1"/>
    <xf numFmtId="0" fontId="4" fillId="0" borderId="1" xfId="0" applyFont="1" applyFill="1" applyBorder="1" applyAlignment="1">
      <alignment horizontal="left"/>
    </xf>
    <xf numFmtId="0" fontId="8" fillId="0" borderId="0" xfId="0" applyFont="1" applyFill="1"/>
    <xf numFmtId="0" fontId="1" fillId="0" borderId="0" xfId="0" applyFont="1" applyFill="1" applyAlignment="1">
      <alignment horizontal="right"/>
    </xf>
    <xf numFmtId="3" fontId="1" fillId="0" borderId="0" xfId="0" applyNumberFormat="1" applyFont="1" applyFill="1"/>
    <xf numFmtId="43" fontId="1" fillId="0" borderId="1" xfId="1" applyFont="1" applyFill="1" applyBorder="1"/>
    <xf numFmtId="3" fontId="6" fillId="0" borderId="0" xfId="0" applyNumberFormat="1" applyFont="1" applyFill="1"/>
    <xf numFmtId="0" fontId="3" fillId="0" borderId="0" xfId="0" applyFont="1" applyFill="1" applyAlignment="1">
      <alignment horizontal="right"/>
    </xf>
    <xf numFmtId="0" fontId="3" fillId="0" borderId="0" xfId="0" applyFont="1" applyFill="1" applyAlignment="1">
      <alignment horizontal="right"/>
    </xf>
    <xf numFmtId="0" fontId="3" fillId="0" borderId="0" xfId="0" applyFont="1" applyFill="1" applyAlignment="1">
      <alignment horizontal="right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2" fillId="0" borderId="0" xfId="0" applyFont="1" applyFill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3" fillId="0" borderId="0" xfId="0" applyFont="1" applyFill="1" applyAlignment="1">
      <alignment horizontal="right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3"/>
  <sheetViews>
    <sheetView topLeftCell="A29" zoomScaleSheetLayoutView="100" workbookViewId="0">
      <selection activeCell="A29" sqref="A1:IV65536"/>
    </sheetView>
  </sheetViews>
  <sheetFormatPr defaultRowHeight="12.75" x14ac:dyDescent="0.2"/>
  <cols>
    <col min="1" max="1" width="28.42578125" style="2" customWidth="1"/>
    <col min="2" max="2" width="52.7109375" style="2" customWidth="1"/>
    <col min="3" max="3" width="12.85546875" style="2" customWidth="1"/>
    <col min="4" max="16384" width="9.140625" style="2"/>
  </cols>
  <sheetData>
    <row r="1" spans="1:3" hidden="1" x14ac:dyDescent="0.2">
      <c r="B1" s="1"/>
      <c r="C1" s="1"/>
    </row>
    <row r="2" spans="1:3" ht="15.75" x14ac:dyDescent="0.25">
      <c r="A2" s="52" t="s">
        <v>70</v>
      </c>
      <c r="B2" s="52"/>
      <c r="C2" s="52"/>
    </row>
    <row r="3" spans="1:3" ht="15.75" x14ac:dyDescent="0.25">
      <c r="A3" s="52" t="s">
        <v>62</v>
      </c>
      <c r="B3" s="52"/>
      <c r="C3" s="52"/>
    </row>
    <row r="4" spans="1:3" ht="15.75" x14ac:dyDescent="0.25">
      <c r="A4" s="52" t="s">
        <v>63</v>
      </c>
      <c r="B4" s="52"/>
      <c r="C4" s="52"/>
    </row>
    <row r="5" spans="1:3" x14ac:dyDescent="0.2">
      <c r="A5" s="1"/>
      <c r="C5" s="1"/>
    </row>
    <row r="6" spans="1:3" x14ac:dyDescent="0.2">
      <c r="A6" s="1"/>
      <c r="B6" s="1"/>
      <c r="C6" s="1"/>
    </row>
    <row r="7" spans="1:3" ht="18.75" x14ac:dyDescent="0.3">
      <c r="A7" s="51" t="s">
        <v>21</v>
      </c>
      <c r="B7" s="51"/>
      <c r="C7" s="51"/>
    </row>
    <row r="8" spans="1:3" ht="18.75" x14ac:dyDescent="0.3">
      <c r="A8" s="51" t="s">
        <v>67</v>
      </c>
      <c r="B8" s="51"/>
      <c r="C8" s="51"/>
    </row>
    <row r="9" spans="1:3" ht="18.75" x14ac:dyDescent="0.3">
      <c r="A9" s="51" t="s">
        <v>69</v>
      </c>
      <c r="B9" s="51"/>
      <c r="C9" s="51"/>
    </row>
    <row r="11" spans="1:3" ht="33" customHeight="1" x14ac:dyDescent="0.2">
      <c r="A11" s="7" t="s">
        <v>5</v>
      </c>
      <c r="B11" s="3" t="s">
        <v>20</v>
      </c>
      <c r="C11" s="13" t="s">
        <v>4</v>
      </c>
    </row>
    <row r="12" spans="1:3" ht="63.75" customHeight="1" x14ac:dyDescent="0.25">
      <c r="A12" s="12" t="s">
        <v>22</v>
      </c>
      <c r="B12" s="14" t="s">
        <v>56</v>
      </c>
      <c r="C12" s="11">
        <f>C13-C15</f>
        <v>1554510</v>
      </c>
    </row>
    <row r="13" spans="1:3" ht="78" customHeight="1" x14ac:dyDescent="0.25">
      <c r="A13" s="12" t="s">
        <v>23</v>
      </c>
      <c r="B13" s="14" t="s">
        <v>57</v>
      </c>
      <c r="C13" s="11">
        <f>C14</f>
        <v>2500000</v>
      </c>
    </row>
    <row r="14" spans="1:3" ht="33.75" customHeight="1" x14ac:dyDescent="0.25">
      <c r="A14" s="4" t="s">
        <v>7</v>
      </c>
      <c r="B14" s="9" t="s">
        <v>26</v>
      </c>
      <c r="C14" s="8">
        <v>2500000</v>
      </c>
    </row>
    <row r="15" spans="1:3" ht="78.75" customHeight="1" x14ac:dyDescent="0.25">
      <c r="A15" s="12" t="s">
        <v>24</v>
      </c>
      <c r="B15" s="14" t="s">
        <v>58</v>
      </c>
      <c r="C15" s="11">
        <f>C16</f>
        <v>945490</v>
      </c>
    </row>
    <row r="16" spans="1:3" ht="33" customHeight="1" x14ac:dyDescent="0.25">
      <c r="A16" s="4" t="s">
        <v>8</v>
      </c>
      <c r="B16" s="9" t="s">
        <v>26</v>
      </c>
      <c r="C16" s="10">
        <v>945490</v>
      </c>
    </row>
    <row r="17" spans="1:3" ht="81" customHeight="1" x14ac:dyDescent="0.25">
      <c r="A17" s="12" t="s">
        <v>25</v>
      </c>
      <c r="B17" s="14" t="s">
        <v>59</v>
      </c>
      <c r="C17" s="11">
        <f>C18-C21</f>
        <v>1126990</v>
      </c>
    </row>
    <row r="18" spans="1:3" ht="95.25" customHeight="1" x14ac:dyDescent="0.25">
      <c r="A18" s="12" t="s">
        <v>18</v>
      </c>
      <c r="B18" s="14" t="s">
        <v>27</v>
      </c>
      <c r="C18" s="11">
        <f>SUM(C19:C20)</f>
        <v>2700000</v>
      </c>
    </row>
    <row r="19" spans="1:3" ht="50.25" customHeight="1" x14ac:dyDescent="0.25">
      <c r="A19" s="4" t="s">
        <v>9</v>
      </c>
      <c r="B19" s="15" t="s">
        <v>15</v>
      </c>
      <c r="C19" s="10"/>
    </row>
    <row r="20" spans="1:3" ht="48" customHeight="1" x14ac:dyDescent="0.25">
      <c r="A20" s="4" t="s">
        <v>10</v>
      </c>
      <c r="B20" s="6" t="s">
        <v>16</v>
      </c>
      <c r="C20" s="8">
        <v>2700000</v>
      </c>
    </row>
    <row r="21" spans="1:3" ht="95.25" customHeight="1" x14ac:dyDescent="0.25">
      <c r="A21" s="12" t="s">
        <v>19</v>
      </c>
      <c r="B21" s="14" t="s">
        <v>28</v>
      </c>
      <c r="C21" s="11">
        <f>SUM(C22:C26)</f>
        <v>1573010</v>
      </c>
    </row>
    <row r="22" spans="1:3" ht="49.5" customHeight="1" x14ac:dyDescent="0.25">
      <c r="A22" s="4" t="s">
        <v>17</v>
      </c>
      <c r="B22" s="16" t="s">
        <v>15</v>
      </c>
      <c r="C22" s="8">
        <v>193010</v>
      </c>
    </row>
    <row r="23" spans="1:3" ht="47.25" hidden="1" x14ac:dyDescent="0.25">
      <c r="A23" s="4"/>
      <c r="B23" s="5" t="s">
        <v>0</v>
      </c>
      <c r="C23" s="8"/>
    </row>
    <row r="24" spans="1:3" ht="47.25" hidden="1" x14ac:dyDescent="0.25">
      <c r="A24" s="4"/>
      <c r="B24" s="6" t="s">
        <v>1</v>
      </c>
      <c r="C24" s="8"/>
    </row>
    <row r="25" spans="1:3" ht="31.5" hidden="1" x14ac:dyDescent="0.25">
      <c r="A25" s="4"/>
      <c r="B25" s="6" t="s">
        <v>2</v>
      </c>
      <c r="C25" s="8"/>
    </row>
    <row r="26" spans="1:3" ht="47.25" customHeight="1" x14ac:dyDescent="0.25">
      <c r="A26" s="4" t="s">
        <v>11</v>
      </c>
      <c r="B26" s="6" t="s">
        <v>16</v>
      </c>
      <c r="C26" s="8">
        <v>1380000</v>
      </c>
    </row>
    <row r="27" spans="1:3" ht="35.25" customHeight="1" x14ac:dyDescent="0.25">
      <c r="A27" s="18" t="s">
        <v>64</v>
      </c>
      <c r="B27" s="19" t="s">
        <v>68</v>
      </c>
      <c r="C27" s="20"/>
    </row>
    <row r="28" spans="1:3" ht="35.25" customHeight="1" x14ac:dyDescent="0.25">
      <c r="A28" s="4" t="s">
        <v>65</v>
      </c>
      <c r="B28" s="6" t="s">
        <v>66</v>
      </c>
      <c r="C28" s="8"/>
    </row>
    <row r="29" spans="1:3" ht="47.25" x14ac:dyDescent="0.25">
      <c r="A29" s="12" t="s">
        <v>33</v>
      </c>
      <c r="B29" s="14" t="s">
        <v>29</v>
      </c>
      <c r="C29" s="11">
        <f>C30-C32</f>
        <v>358000</v>
      </c>
    </row>
    <row r="30" spans="1:3" ht="45" customHeight="1" x14ac:dyDescent="0.25">
      <c r="A30" s="12" t="s">
        <v>34</v>
      </c>
      <c r="B30" s="14" t="s">
        <v>30</v>
      </c>
      <c r="C30" s="11">
        <f>C31</f>
        <v>290000</v>
      </c>
    </row>
    <row r="31" spans="1:3" ht="47.25" x14ac:dyDescent="0.25">
      <c r="A31" s="4" t="s">
        <v>35</v>
      </c>
      <c r="B31" s="9" t="s">
        <v>31</v>
      </c>
      <c r="C31" s="8">
        <v>290000</v>
      </c>
    </row>
    <row r="32" spans="1:3" ht="45.75" customHeight="1" x14ac:dyDescent="0.25">
      <c r="A32" s="12" t="s">
        <v>47</v>
      </c>
      <c r="B32" s="14" t="s">
        <v>32</v>
      </c>
      <c r="C32" s="11">
        <f>C34-C38-C40</f>
        <v>-68000</v>
      </c>
    </row>
    <row r="33" spans="1:3" ht="30" customHeight="1" x14ac:dyDescent="0.25">
      <c r="A33" s="4" t="s">
        <v>48</v>
      </c>
      <c r="B33" s="9" t="s">
        <v>55</v>
      </c>
      <c r="C33" s="8"/>
    </row>
    <row r="34" spans="1:3" ht="46.5" customHeight="1" x14ac:dyDescent="0.25">
      <c r="A34" s="12" t="s">
        <v>49</v>
      </c>
      <c r="B34" s="14" t="s">
        <v>32</v>
      </c>
      <c r="C34" s="11">
        <f>C35</f>
        <v>2000</v>
      </c>
    </row>
    <row r="35" spans="1:3" ht="33.75" customHeight="1" x14ac:dyDescent="0.25">
      <c r="A35" s="4" t="s">
        <v>50</v>
      </c>
      <c r="B35" s="9" t="s">
        <v>55</v>
      </c>
      <c r="C35" s="8">
        <v>2000</v>
      </c>
    </row>
    <row r="36" spans="1:3" ht="44.25" customHeight="1" x14ac:dyDescent="0.25">
      <c r="A36" s="12" t="s">
        <v>60</v>
      </c>
      <c r="B36" s="14" t="s">
        <v>32</v>
      </c>
      <c r="C36" s="11">
        <f>C37</f>
        <v>0</v>
      </c>
    </row>
    <row r="37" spans="1:3" ht="30.75" customHeight="1" x14ac:dyDescent="0.25">
      <c r="A37" s="4" t="s">
        <v>61</v>
      </c>
      <c r="B37" s="9" t="s">
        <v>55</v>
      </c>
      <c r="C37" s="8"/>
    </row>
    <row r="38" spans="1:3" ht="45.75" customHeight="1" x14ac:dyDescent="0.25">
      <c r="A38" s="12" t="s">
        <v>36</v>
      </c>
      <c r="B38" s="14" t="s">
        <v>32</v>
      </c>
      <c r="C38" s="11">
        <f>C39</f>
        <v>10000</v>
      </c>
    </row>
    <row r="39" spans="1:3" ht="35.25" customHeight="1" x14ac:dyDescent="0.25">
      <c r="A39" s="4" t="s">
        <v>37</v>
      </c>
      <c r="B39" s="9" t="s">
        <v>55</v>
      </c>
      <c r="C39" s="8">
        <v>10000</v>
      </c>
    </row>
    <row r="40" spans="1:3" ht="48" customHeight="1" x14ac:dyDescent="0.25">
      <c r="A40" s="12" t="s">
        <v>51</v>
      </c>
      <c r="B40" s="14" t="s">
        <v>32</v>
      </c>
      <c r="C40" s="11">
        <f>C41</f>
        <v>60000</v>
      </c>
    </row>
    <row r="41" spans="1:3" ht="36.75" customHeight="1" x14ac:dyDescent="0.25">
      <c r="A41" s="4" t="s">
        <v>52</v>
      </c>
      <c r="B41" s="9" t="s">
        <v>55</v>
      </c>
      <c r="C41" s="8">
        <v>60000</v>
      </c>
    </row>
    <row r="42" spans="1:3" ht="44.25" customHeight="1" x14ac:dyDescent="0.25">
      <c r="A42" s="12" t="s">
        <v>53</v>
      </c>
      <c r="B42" s="14" t="s">
        <v>32</v>
      </c>
      <c r="C42" s="11">
        <f>C43</f>
        <v>0</v>
      </c>
    </row>
    <row r="43" spans="1:3" ht="36.75" customHeight="1" x14ac:dyDescent="0.25">
      <c r="A43" s="4" t="s">
        <v>54</v>
      </c>
      <c r="B43" s="9" t="s">
        <v>55</v>
      </c>
      <c r="C43" s="8"/>
    </row>
    <row r="44" spans="1:3" ht="33.75" customHeight="1" x14ac:dyDescent="0.25">
      <c r="A44" s="12" t="s">
        <v>38</v>
      </c>
      <c r="B44" s="14" t="s">
        <v>39</v>
      </c>
      <c r="C44" s="11">
        <f>C45-C47</f>
        <v>500</v>
      </c>
    </row>
    <row r="45" spans="1:3" ht="47.25" x14ac:dyDescent="0.25">
      <c r="A45" s="12" t="s">
        <v>43</v>
      </c>
      <c r="B45" s="14" t="s">
        <v>44</v>
      </c>
      <c r="C45" s="11">
        <f>C46</f>
        <v>500</v>
      </c>
    </row>
    <row r="46" spans="1:3" ht="78.75" x14ac:dyDescent="0.25">
      <c r="A46" s="4" t="s">
        <v>45</v>
      </c>
      <c r="B46" s="9" t="s">
        <v>46</v>
      </c>
      <c r="C46" s="8">
        <v>500</v>
      </c>
    </row>
    <row r="47" spans="1:3" ht="15.75" hidden="1" x14ac:dyDescent="0.25">
      <c r="A47" s="12" t="s">
        <v>40</v>
      </c>
      <c r="B47" s="14"/>
      <c r="C47" s="11">
        <f>C48</f>
        <v>0</v>
      </c>
    </row>
    <row r="48" spans="1:3" ht="15.75" hidden="1" x14ac:dyDescent="0.25">
      <c r="A48" s="4" t="s">
        <v>40</v>
      </c>
      <c r="B48" s="9"/>
      <c r="C48" s="8">
        <v>0</v>
      </c>
    </row>
    <row r="49" spans="1:3" ht="15.75" x14ac:dyDescent="0.25">
      <c r="A49" s="4" t="s">
        <v>12</v>
      </c>
      <c r="B49" s="17" t="s">
        <v>6</v>
      </c>
      <c r="C49" s="11">
        <f>C50-C51</f>
        <v>0</v>
      </c>
    </row>
    <row r="50" spans="1:3" ht="31.5" x14ac:dyDescent="0.25">
      <c r="A50" s="4" t="s">
        <v>13</v>
      </c>
      <c r="B50" s="16" t="s">
        <v>42</v>
      </c>
      <c r="C50" s="4"/>
    </row>
    <row r="51" spans="1:3" ht="31.5" x14ac:dyDescent="0.25">
      <c r="A51" s="4" t="s">
        <v>14</v>
      </c>
      <c r="B51" s="16" t="s">
        <v>41</v>
      </c>
      <c r="C51" s="4"/>
    </row>
    <row r="52" spans="1:3" ht="15.75" hidden="1" x14ac:dyDescent="0.25">
      <c r="A52" s="4"/>
      <c r="B52" s="4"/>
      <c r="C52" s="4"/>
    </row>
    <row r="53" spans="1:3" ht="15.75" x14ac:dyDescent="0.25">
      <c r="A53" s="4"/>
      <c r="B53" s="12" t="s">
        <v>3</v>
      </c>
      <c r="C53" s="11">
        <f>C12+C17+C49+C29+C44</f>
        <v>3040000</v>
      </c>
    </row>
  </sheetData>
  <mergeCells count="6">
    <mergeCell ref="A8:C8"/>
    <mergeCell ref="A9:C9"/>
    <mergeCell ref="A2:C2"/>
    <mergeCell ref="A3:C3"/>
    <mergeCell ref="A4:C4"/>
    <mergeCell ref="A7:C7"/>
  </mergeCells>
  <phoneticPr fontId="0" type="noConversion"/>
  <printOptions horizontalCentered="1"/>
  <pageMargins left="0.61" right="0.39370078740157483" top="0.78740157480314965" bottom="0.78740157480314965" header="0.31496062992125984" footer="0.51181102362204722"/>
  <pageSetup paperSize="9" orientation="portrait" r:id="rId1"/>
  <headerFooter alignWithMargins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6"/>
  <sheetViews>
    <sheetView tabSelected="1" view="pageBreakPreview" zoomScaleNormal="100" zoomScaleSheetLayoutView="100" workbookViewId="0">
      <selection activeCell="A3" sqref="A3:M3"/>
    </sheetView>
  </sheetViews>
  <sheetFormatPr defaultRowHeight="12.75" x14ac:dyDescent="0.2"/>
  <cols>
    <col min="1" max="1" width="27.5703125" style="21" customWidth="1"/>
    <col min="2" max="2" width="46.5703125" style="21" customWidth="1"/>
    <col min="3" max="3" width="15.42578125" style="21" hidden="1" customWidth="1"/>
    <col min="4" max="4" width="16.140625" style="21" hidden="1" customWidth="1"/>
    <col min="5" max="6" width="15.42578125" style="21" hidden="1" customWidth="1"/>
    <col min="7" max="8" width="17.28515625" style="21" hidden="1" customWidth="1"/>
    <col min="9" max="9" width="16.140625" style="21" hidden="1" customWidth="1"/>
    <col min="10" max="10" width="18.85546875" style="21" hidden="1" customWidth="1"/>
    <col min="11" max="12" width="16.5703125" style="21" hidden="1" customWidth="1"/>
    <col min="13" max="13" width="16.5703125" style="21" customWidth="1"/>
    <col min="14" max="14" width="1.5703125" style="21" customWidth="1"/>
    <col min="15" max="15" width="9.140625" style="21" customWidth="1"/>
    <col min="16" max="16" width="24.85546875" style="21" customWidth="1"/>
    <col min="17" max="16384" width="9.140625" style="21"/>
  </cols>
  <sheetData>
    <row r="1" spans="1:16" ht="18" customHeight="1" x14ac:dyDescent="0.25">
      <c r="A1" s="55" t="s">
        <v>143</v>
      </c>
      <c r="B1" s="55"/>
      <c r="C1" s="55"/>
      <c r="D1" s="55"/>
      <c r="E1" s="55"/>
      <c r="F1" s="55"/>
      <c r="G1" s="55"/>
      <c r="H1" s="55"/>
      <c r="I1" s="55"/>
      <c r="J1" s="55"/>
      <c r="K1" s="55"/>
      <c r="L1" s="55"/>
      <c r="M1" s="55"/>
    </row>
    <row r="2" spans="1:16" ht="15.75" x14ac:dyDescent="0.25">
      <c r="A2" s="55" t="s">
        <v>62</v>
      </c>
      <c r="B2" s="55"/>
      <c r="C2" s="55"/>
      <c r="D2" s="55"/>
      <c r="E2" s="55"/>
      <c r="F2" s="55"/>
      <c r="G2" s="55"/>
      <c r="H2" s="55"/>
      <c r="I2" s="55"/>
      <c r="J2" s="55"/>
      <c r="K2" s="55"/>
      <c r="L2" s="55"/>
      <c r="M2" s="55"/>
    </row>
    <row r="3" spans="1:16" ht="22.5" customHeight="1" x14ac:dyDescent="0.25">
      <c r="A3" s="55" t="s">
        <v>146</v>
      </c>
      <c r="B3" s="55"/>
      <c r="C3" s="55"/>
      <c r="D3" s="55"/>
      <c r="E3" s="55"/>
      <c r="F3" s="55"/>
      <c r="G3" s="55"/>
      <c r="H3" s="55"/>
      <c r="I3" s="55"/>
      <c r="J3" s="55"/>
      <c r="K3" s="55"/>
      <c r="L3" s="55"/>
      <c r="M3" s="55"/>
    </row>
    <row r="4" spans="1:16" ht="18" customHeight="1" x14ac:dyDescent="0.25">
      <c r="A4" s="49"/>
      <c r="B4" s="50"/>
      <c r="C4" s="50"/>
      <c r="D4" s="44"/>
      <c r="E4" s="44"/>
      <c r="F4" s="44"/>
      <c r="G4" s="44"/>
      <c r="H4" s="44"/>
      <c r="I4" s="44"/>
      <c r="J4" s="44"/>
      <c r="K4" s="44"/>
      <c r="L4" s="44"/>
      <c r="M4" s="44"/>
    </row>
    <row r="5" spans="1:16" ht="15.75" x14ac:dyDescent="0.25">
      <c r="A5" s="55" t="s">
        <v>144</v>
      </c>
      <c r="B5" s="55"/>
      <c r="C5" s="55"/>
      <c r="D5" s="55"/>
      <c r="E5" s="55"/>
      <c r="F5" s="55"/>
      <c r="G5" s="55"/>
      <c r="H5" s="55"/>
      <c r="I5" s="55"/>
      <c r="J5" s="55"/>
      <c r="K5" s="55"/>
      <c r="L5" s="55"/>
      <c r="M5" s="55"/>
    </row>
    <row r="6" spans="1:16" ht="15.75" x14ac:dyDescent="0.25">
      <c r="A6" s="55" t="s">
        <v>62</v>
      </c>
      <c r="B6" s="55"/>
      <c r="C6" s="55"/>
      <c r="D6" s="55"/>
      <c r="E6" s="55"/>
      <c r="F6" s="55"/>
      <c r="G6" s="55"/>
      <c r="H6" s="55"/>
      <c r="I6" s="55"/>
      <c r="J6" s="55"/>
      <c r="K6" s="55"/>
      <c r="L6" s="55"/>
      <c r="M6" s="55"/>
    </row>
    <row r="7" spans="1:16" ht="18" customHeight="1" x14ac:dyDescent="0.25">
      <c r="A7" s="55" t="s">
        <v>138</v>
      </c>
      <c r="B7" s="55"/>
      <c r="C7" s="55"/>
      <c r="D7" s="55"/>
      <c r="E7" s="55"/>
      <c r="F7" s="55"/>
      <c r="G7" s="55"/>
      <c r="H7" s="55"/>
      <c r="I7" s="55"/>
      <c r="J7" s="55"/>
      <c r="K7" s="55"/>
      <c r="L7" s="55"/>
      <c r="M7" s="55"/>
    </row>
    <row r="8" spans="1:16" ht="18" customHeight="1" x14ac:dyDescent="0.25">
      <c r="A8" s="48"/>
      <c r="B8" s="50"/>
      <c r="C8" s="50"/>
    </row>
    <row r="9" spans="1:16" ht="18.75" x14ac:dyDescent="0.3">
      <c r="A9" s="53" t="s">
        <v>21</v>
      </c>
      <c r="B9" s="53"/>
      <c r="C9" s="53"/>
      <c r="D9" s="53"/>
      <c r="E9" s="53"/>
      <c r="F9" s="53"/>
      <c r="G9" s="53"/>
      <c r="H9" s="53"/>
      <c r="I9" s="53"/>
      <c r="J9" s="53"/>
      <c r="K9" s="53"/>
      <c r="L9" s="53"/>
      <c r="M9" s="53"/>
    </row>
    <row r="10" spans="1:16" ht="18" customHeight="1" x14ac:dyDescent="0.3">
      <c r="A10" s="53" t="s">
        <v>94</v>
      </c>
      <c r="B10" s="53"/>
      <c r="C10" s="53"/>
      <c r="D10" s="53"/>
      <c r="E10" s="53"/>
      <c r="F10" s="53"/>
      <c r="G10" s="53"/>
      <c r="H10" s="53"/>
      <c r="I10" s="53"/>
      <c r="J10" s="53"/>
      <c r="K10" s="53"/>
      <c r="L10" s="53"/>
      <c r="M10" s="53"/>
    </row>
    <row r="11" spans="1:16" ht="18.75" x14ac:dyDescent="0.3">
      <c r="A11" s="53" t="s">
        <v>119</v>
      </c>
      <c r="B11" s="53"/>
      <c r="C11" s="53"/>
      <c r="D11" s="53"/>
      <c r="E11" s="53"/>
      <c r="F11" s="53"/>
      <c r="G11" s="53"/>
      <c r="H11" s="53"/>
      <c r="I11" s="53"/>
      <c r="J11" s="53"/>
      <c r="K11" s="53"/>
      <c r="L11" s="53"/>
      <c r="M11" s="53"/>
    </row>
    <row r="12" spans="1:16" ht="12" customHeight="1" x14ac:dyDescent="0.3">
      <c r="A12" s="54"/>
      <c r="B12" s="54"/>
    </row>
    <row r="13" spans="1:16" ht="34.5" customHeight="1" x14ac:dyDescent="0.2">
      <c r="A13" s="22" t="s">
        <v>5</v>
      </c>
      <c r="B13" s="22" t="s">
        <v>20</v>
      </c>
      <c r="C13" s="23" t="s">
        <v>118</v>
      </c>
      <c r="D13" s="23" t="s">
        <v>117</v>
      </c>
      <c r="E13" s="23" t="s">
        <v>118</v>
      </c>
      <c r="F13" s="23" t="s">
        <v>140</v>
      </c>
      <c r="G13" s="23" t="s">
        <v>118</v>
      </c>
      <c r="H13" s="23" t="s">
        <v>141</v>
      </c>
      <c r="I13" s="23" t="s">
        <v>118</v>
      </c>
      <c r="J13" s="23" t="s">
        <v>142</v>
      </c>
      <c r="K13" s="23" t="s">
        <v>118</v>
      </c>
      <c r="L13" s="23" t="s">
        <v>145</v>
      </c>
      <c r="M13" s="23" t="s">
        <v>118</v>
      </c>
    </row>
    <row r="14" spans="1:16" ht="51" customHeight="1" x14ac:dyDescent="0.25">
      <c r="A14" s="24" t="s">
        <v>122</v>
      </c>
      <c r="B14" s="25" t="s">
        <v>71</v>
      </c>
      <c r="C14" s="26">
        <f t="shared" ref="C14:I14" si="0">C15-C17</f>
        <v>-250000000</v>
      </c>
      <c r="D14" s="31">
        <f t="shared" si="0"/>
        <v>0</v>
      </c>
      <c r="E14" s="26">
        <f t="shared" si="0"/>
        <v>-250000000</v>
      </c>
      <c r="F14" s="31">
        <f t="shared" si="0"/>
        <v>0</v>
      </c>
      <c r="G14" s="26">
        <f t="shared" si="0"/>
        <v>-250000000</v>
      </c>
      <c r="H14" s="31">
        <f t="shared" si="0"/>
        <v>0</v>
      </c>
      <c r="I14" s="26">
        <f t="shared" si="0"/>
        <v>-250000000</v>
      </c>
      <c r="J14" s="31">
        <f t="shared" ref="J14" si="1">J15-J17</f>
        <v>0</v>
      </c>
      <c r="K14" s="26">
        <f>K15-K17</f>
        <v>-250000000</v>
      </c>
      <c r="L14" s="26">
        <f t="shared" ref="L14" si="2">L15-L17</f>
        <v>0</v>
      </c>
      <c r="M14" s="26">
        <f>M15-M17</f>
        <v>-250000000</v>
      </c>
      <c r="P14" s="45"/>
    </row>
    <row r="15" spans="1:16" ht="63.75" customHeight="1" x14ac:dyDescent="0.25">
      <c r="A15" s="24" t="s">
        <v>123</v>
      </c>
      <c r="B15" s="25" t="s">
        <v>72</v>
      </c>
      <c r="C15" s="26">
        <f t="shared" ref="C15:M15" si="3">C16</f>
        <v>3000000000</v>
      </c>
      <c r="D15" s="27">
        <f t="shared" si="3"/>
        <v>0</v>
      </c>
      <c r="E15" s="26">
        <f t="shared" si="3"/>
        <v>3000000000</v>
      </c>
      <c r="F15" s="27">
        <f t="shared" si="3"/>
        <v>0</v>
      </c>
      <c r="G15" s="26">
        <f t="shared" si="3"/>
        <v>3000000000</v>
      </c>
      <c r="H15" s="27">
        <f t="shared" si="3"/>
        <v>0</v>
      </c>
      <c r="I15" s="26">
        <f t="shared" si="3"/>
        <v>3000000000</v>
      </c>
      <c r="J15" s="27">
        <f t="shared" si="3"/>
        <v>0</v>
      </c>
      <c r="K15" s="26">
        <f t="shared" si="3"/>
        <v>3000000000</v>
      </c>
      <c r="L15" s="26">
        <f t="shared" si="3"/>
        <v>0</v>
      </c>
      <c r="M15" s="26">
        <f t="shared" si="3"/>
        <v>3000000000</v>
      </c>
    </row>
    <row r="16" spans="1:16" ht="64.5" customHeight="1" x14ac:dyDescent="0.25">
      <c r="A16" s="28" t="s">
        <v>7</v>
      </c>
      <c r="B16" s="29" t="s">
        <v>102</v>
      </c>
      <c r="C16" s="30">
        <v>3000000000</v>
      </c>
      <c r="D16" s="27"/>
      <c r="E16" s="30">
        <f>C16+D16</f>
        <v>3000000000</v>
      </c>
      <c r="F16" s="27"/>
      <c r="G16" s="30">
        <f>E16+F16</f>
        <v>3000000000</v>
      </c>
      <c r="H16" s="27"/>
      <c r="I16" s="30">
        <f>G16+H16</f>
        <v>3000000000</v>
      </c>
      <c r="J16" s="27"/>
      <c r="K16" s="30">
        <f>I16+J16</f>
        <v>3000000000</v>
      </c>
      <c r="L16" s="30"/>
      <c r="M16" s="30">
        <f>K16+L16</f>
        <v>3000000000</v>
      </c>
      <c r="P16" s="45"/>
    </row>
    <row r="17" spans="1:14" ht="66.75" customHeight="1" x14ac:dyDescent="0.25">
      <c r="A17" s="24" t="s">
        <v>124</v>
      </c>
      <c r="B17" s="25" t="s">
        <v>81</v>
      </c>
      <c r="C17" s="26">
        <f t="shared" ref="C17:M17" si="4">C18</f>
        <v>3250000000</v>
      </c>
      <c r="D17" s="27">
        <f t="shared" si="4"/>
        <v>0</v>
      </c>
      <c r="E17" s="26">
        <f t="shared" si="4"/>
        <v>3250000000</v>
      </c>
      <c r="F17" s="27">
        <f t="shared" si="4"/>
        <v>0</v>
      </c>
      <c r="G17" s="26">
        <f t="shared" si="4"/>
        <v>3250000000</v>
      </c>
      <c r="H17" s="27">
        <f t="shared" si="4"/>
        <v>0</v>
      </c>
      <c r="I17" s="26">
        <f t="shared" si="4"/>
        <v>3250000000</v>
      </c>
      <c r="J17" s="27">
        <f t="shared" si="4"/>
        <v>0</v>
      </c>
      <c r="K17" s="26">
        <f t="shared" si="4"/>
        <v>3250000000</v>
      </c>
      <c r="L17" s="26">
        <f t="shared" si="4"/>
        <v>0</v>
      </c>
      <c r="M17" s="26">
        <f t="shared" si="4"/>
        <v>3250000000</v>
      </c>
    </row>
    <row r="18" spans="1:14" ht="63" customHeight="1" x14ac:dyDescent="0.25">
      <c r="A18" s="28" t="s">
        <v>8</v>
      </c>
      <c r="B18" s="29" t="s">
        <v>95</v>
      </c>
      <c r="C18" s="30">
        <v>3250000000</v>
      </c>
      <c r="D18" s="27"/>
      <c r="E18" s="30">
        <f>C18+D18</f>
        <v>3250000000</v>
      </c>
      <c r="F18" s="27"/>
      <c r="G18" s="30">
        <f>E18+F18</f>
        <v>3250000000</v>
      </c>
      <c r="H18" s="27"/>
      <c r="I18" s="30">
        <f>G18+H18</f>
        <v>3250000000</v>
      </c>
      <c r="J18" s="27"/>
      <c r="K18" s="30">
        <f>I18+J18</f>
        <v>3250000000</v>
      </c>
      <c r="L18" s="30"/>
      <c r="M18" s="30">
        <f>K18+L18</f>
        <v>3250000000</v>
      </c>
    </row>
    <row r="19" spans="1:14" ht="31.5" x14ac:dyDescent="0.25">
      <c r="A19" s="24" t="s">
        <v>125</v>
      </c>
      <c r="B19" s="25" t="s">
        <v>73</v>
      </c>
      <c r="C19" s="26">
        <f t="shared" ref="C19:I19" si="5">C20-C22</f>
        <v>935572720</v>
      </c>
      <c r="D19" s="26">
        <f t="shared" si="5"/>
        <v>38157750</v>
      </c>
      <c r="E19" s="26">
        <f t="shared" si="5"/>
        <v>973730470</v>
      </c>
      <c r="F19" s="26">
        <f t="shared" si="5"/>
        <v>0</v>
      </c>
      <c r="G19" s="26">
        <f t="shared" si="5"/>
        <v>973730470</v>
      </c>
      <c r="H19" s="26">
        <f t="shared" si="5"/>
        <v>1823829227</v>
      </c>
      <c r="I19" s="26">
        <f t="shared" si="5"/>
        <v>2797559697</v>
      </c>
      <c r="J19" s="26">
        <f t="shared" ref="J19:K19" si="6">J20-J22</f>
        <v>1112243</v>
      </c>
      <c r="K19" s="26">
        <f t="shared" si="6"/>
        <v>2798671940</v>
      </c>
      <c r="L19" s="26">
        <f t="shared" ref="L19:M19" si="7">L20-L22</f>
        <v>0</v>
      </c>
      <c r="M19" s="26">
        <f t="shared" si="7"/>
        <v>2798671940</v>
      </c>
    </row>
    <row r="20" spans="1:14" ht="32.25" customHeight="1" x14ac:dyDescent="0.25">
      <c r="A20" s="24" t="s">
        <v>126</v>
      </c>
      <c r="B20" s="25" t="s">
        <v>74</v>
      </c>
      <c r="C20" s="26">
        <f t="shared" ref="C20:M20" si="8">C21</f>
        <v>15308451720</v>
      </c>
      <c r="D20" s="26">
        <f t="shared" si="8"/>
        <v>-162971250</v>
      </c>
      <c r="E20" s="26">
        <f t="shared" si="8"/>
        <v>15145480470</v>
      </c>
      <c r="F20" s="26">
        <f t="shared" si="8"/>
        <v>14064000000</v>
      </c>
      <c r="G20" s="26">
        <f t="shared" si="8"/>
        <v>29209480470</v>
      </c>
      <c r="H20" s="26">
        <f t="shared" si="8"/>
        <v>1823829227</v>
      </c>
      <c r="I20" s="26">
        <f t="shared" si="8"/>
        <v>31033309697</v>
      </c>
      <c r="J20" s="26">
        <f t="shared" si="8"/>
        <v>-6280887757</v>
      </c>
      <c r="K20" s="26">
        <f t="shared" si="8"/>
        <v>24752421940</v>
      </c>
      <c r="L20" s="26">
        <f t="shared" si="8"/>
        <v>0</v>
      </c>
      <c r="M20" s="26">
        <f t="shared" si="8"/>
        <v>24752421940</v>
      </c>
    </row>
    <row r="21" spans="1:14" ht="49.5" customHeight="1" x14ac:dyDescent="0.25">
      <c r="A21" s="28" t="s">
        <v>75</v>
      </c>
      <c r="B21" s="29" t="s">
        <v>96</v>
      </c>
      <c r="C21" s="30">
        <v>15308451720</v>
      </c>
      <c r="D21" s="30">
        <v>-162971250</v>
      </c>
      <c r="E21" s="30">
        <f>C21+D21</f>
        <v>15145480470</v>
      </c>
      <c r="F21" s="30">
        <v>14064000000</v>
      </c>
      <c r="G21" s="30">
        <f>E21+F21</f>
        <v>29209480470</v>
      </c>
      <c r="H21" s="30">
        <v>1823829227</v>
      </c>
      <c r="I21" s="30">
        <f>G21+H21</f>
        <v>31033309697</v>
      </c>
      <c r="J21" s="30">
        <v>-6280887757</v>
      </c>
      <c r="K21" s="30">
        <f>I21+J21</f>
        <v>24752421940</v>
      </c>
      <c r="L21" s="30"/>
      <c r="M21" s="30">
        <f>K21+L21</f>
        <v>24752421940</v>
      </c>
    </row>
    <row r="22" spans="1:14" ht="47.25" customHeight="1" x14ac:dyDescent="0.25">
      <c r="A22" s="24" t="s">
        <v>127</v>
      </c>
      <c r="B22" s="25" t="s">
        <v>76</v>
      </c>
      <c r="C22" s="26">
        <f t="shared" ref="C22:M22" si="9">C23</f>
        <v>14372879000</v>
      </c>
      <c r="D22" s="26">
        <f t="shared" si="9"/>
        <v>-201129000</v>
      </c>
      <c r="E22" s="26">
        <f t="shared" si="9"/>
        <v>14171750000</v>
      </c>
      <c r="F22" s="26">
        <f t="shared" si="9"/>
        <v>14064000000</v>
      </c>
      <c r="G22" s="26">
        <f t="shared" si="9"/>
        <v>28235750000</v>
      </c>
      <c r="H22" s="26">
        <f t="shared" si="9"/>
        <v>0</v>
      </c>
      <c r="I22" s="26">
        <f t="shared" si="9"/>
        <v>28235750000</v>
      </c>
      <c r="J22" s="26">
        <f t="shared" si="9"/>
        <v>-6282000000</v>
      </c>
      <c r="K22" s="26">
        <f t="shared" si="9"/>
        <v>21953750000</v>
      </c>
      <c r="L22" s="26">
        <f t="shared" si="9"/>
        <v>0</v>
      </c>
      <c r="M22" s="26">
        <f t="shared" si="9"/>
        <v>21953750000</v>
      </c>
      <c r="N22" s="45"/>
    </row>
    <row r="23" spans="1:14" ht="47.45" customHeight="1" x14ac:dyDescent="0.25">
      <c r="A23" s="28" t="s">
        <v>77</v>
      </c>
      <c r="B23" s="29" t="s">
        <v>97</v>
      </c>
      <c r="C23" s="30">
        <v>14372879000</v>
      </c>
      <c r="D23" s="30">
        <v>-201129000</v>
      </c>
      <c r="E23" s="30">
        <f>C23+D23</f>
        <v>14171750000</v>
      </c>
      <c r="F23" s="30">
        <v>14064000000</v>
      </c>
      <c r="G23" s="30">
        <f>E23+F23</f>
        <v>28235750000</v>
      </c>
      <c r="H23" s="30"/>
      <c r="I23" s="30">
        <f>G23+H23</f>
        <v>28235750000</v>
      </c>
      <c r="J23" s="30">
        <v>-6282000000</v>
      </c>
      <c r="K23" s="30">
        <f>I23+J23</f>
        <v>21953750000</v>
      </c>
      <c r="L23" s="30"/>
      <c r="M23" s="30">
        <f>K23+L23</f>
        <v>21953750000</v>
      </c>
    </row>
    <row r="24" spans="1:14" ht="32.450000000000003" customHeight="1" x14ac:dyDescent="0.25">
      <c r="A24" s="24" t="s">
        <v>128</v>
      </c>
      <c r="B24" s="25" t="s">
        <v>84</v>
      </c>
      <c r="C24" s="26">
        <f t="shared" ref="C24:I24" si="10">C25-C27</f>
        <v>-687676350</v>
      </c>
      <c r="D24" s="26">
        <f t="shared" si="10"/>
        <v>-38157750</v>
      </c>
      <c r="E24" s="26">
        <f t="shared" si="10"/>
        <v>-725834100</v>
      </c>
      <c r="F24" s="26">
        <f t="shared" si="10"/>
        <v>0</v>
      </c>
      <c r="G24" s="26">
        <f t="shared" si="10"/>
        <v>-725834100</v>
      </c>
      <c r="H24" s="26">
        <f t="shared" si="10"/>
        <v>0</v>
      </c>
      <c r="I24" s="26">
        <f t="shared" si="10"/>
        <v>-725834100</v>
      </c>
      <c r="J24" s="26">
        <f t="shared" ref="J24:K24" si="11">J25-J27</f>
        <v>0</v>
      </c>
      <c r="K24" s="26">
        <f t="shared" si="11"/>
        <v>-725834100</v>
      </c>
      <c r="L24" s="26">
        <f t="shared" ref="L24:M24" si="12">L25-L27</f>
        <v>0</v>
      </c>
      <c r="M24" s="26">
        <f t="shared" si="12"/>
        <v>-725834100</v>
      </c>
    </row>
    <row r="25" spans="1:14" ht="51" customHeight="1" x14ac:dyDescent="0.25">
      <c r="A25" s="24" t="s">
        <v>129</v>
      </c>
      <c r="B25" s="25" t="s">
        <v>85</v>
      </c>
      <c r="C25" s="26">
        <f t="shared" ref="C25:M25" si="13">C26</f>
        <v>4705736019</v>
      </c>
      <c r="D25" s="26">
        <f t="shared" si="13"/>
        <v>0</v>
      </c>
      <c r="E25" s="26">
        <f t="shared" si="13"/>
        <v>4705736019</v>
      </c>
      <c r="F25" s="26">
        <f t="shared" si="13"/>
        <v>329458930</v>
      </c>
      <c r="G25" s="26">
        <f t="shared" si="13"/>
        <v>5116028282</v>
      </c>
      <c r="H25" s="26">
        <f t="shared" si="13"/>
        <v>0</v>
      </c>
      <c r="I25" s="26">
        <f t="shared" si="13"/>
        <v>5116028282</v>
      </c>
      <c r="J25" s="26">
        <f t="shared" si="13"/>
        <v>0</v>
      </c>
      <c r="K25" s="26">
        <f t="shared" si="13"/>
        <v>5116028282</v>
      </c>
      <c r="L25" s="26">
        <f t="shared" si="13"/>
        <v>0</v>
      </c>
      <c r="M25" s="26">
        <f t="shared" si="13"/>
        <v>5116028282</v>
      </c>
    </row>
    <row r="26" spans="1:14" ht="63.75" customHeight="1" x14ac:dyDescent="0.25">
      <c r="A26" s="28" t="s">
        <v>98</v>
      </c>
      <c r="B26" s="29" t="s">
        <v>99</v>
      </c>
      <c r="C26" s="31">
        <v>4705736019</v>
      </c>
      <c r="D26" s="27"/>
      <c r="E26" s="31">
        <f>C26+D26</f>
        <v>4705736019</v>
      </c>
      <c r="F26" s="30">
        <v>329458930</v>
      </c>
      <c r="G26" s="31">
        <v>5116028282</v>
      </c>
      <c r="H26" s="30"/>
      <c r="I26" s="31">
        <v>5116028282</v>
      </c>
      <c r="J26" s="30"/>
      <c r="K26" s="31">
        <v>5116028282</v>
      </c>
      <c r="L26" s="31"/>
      <c r="M26" s="31">
        <v>5116028282</v>
      </c>
    </row>
    <row r="27" spans="1:14" ht="64.5" customHeight="1" x14ac:dyDescent="0.25">
      <c r="A27" s="24" t="s">
        <v>130</v>
      </c>
      <c r="B27" s="25" t="s">
        <v>78</v>
      </c>
      <c r="C27" s="26">
        <f t="shared" ref="C27:M27" si="14">C28</f>
        <v>5393412369</v>
      </c>
      <c r="D27" s="26">
        <f t="shared" si="14"/>
        <v>38157750</v>
      </c>
      <c r="E27" s="26">
        <f t="shared" si="14"/>
        <v>5431570119</v>
      </c>
      <c r="F27" s="26">
        <f t="shared" si="14"/>
        <v>329458930</v>
      </c>
      <c r="G27" s="26">
        <f t="shared" si="14"/>
        <v>5841862382</v>
      </c>
      <c r="H27" s="26">
        <f t="shared" si="14"/>
        <v>0</v>
      </c>
      <c r="I27" s="26">
        <f t="shared" si="14"/>
        <v>5841862382</v>
      </c>
      <c r="J27" s="26">
        <f t="shared" si="14"/>
        <v>0</v>
      </c>
      <c r="K27" s="26">
        <f t="shared" si="14"/>
        <v>5841862382</v>
      </c>
      <c r="L27" s="26">
        <f t="shared" si="14"/>
        <v>0</v>
      </c>
      <c r="M27" s="26">
        <f t="shared" si="14"/>
        <v>5841862382</v>
      </c>
    </row>
    <row r="28" spans="1:14" ht="64.900000000000006" customHeight="1" x14ac:dyDescent="0.25">
      <c r="A28" s="28" t="s">
        <v>100</v>
      </c>
      <c r="B28" s="29" t="s">
        <v>101</v>
      </c>
      <c r="C28" s="30">
        <v>5393412369</v>
      </c>
      <c r="D28" s="30">
        <v>38157750</v>
      </c>
      <c r="E28" s="30">
        <f>C28+D28</f>
        <v>5431570119</v>
      </c>
      <c r="F28" s="30">
        <v>329458930</v>
      </c>
      <c r="G28" s="30">
        <v>5841862382</v>
      </c>
      <c r="H28" s="30"/>
      <c r="I28" s="30">
        <v>5841862382</v>
      </c>
      <c r="J28" s="30"/>
      <c r="K28" s="30">
        <v>5841862382</v>
      </c>
      <c r="L28" s="30"/>
      <c r="M28" s="30">
        <v>5841862382</v>
      </c>
      <c r="N28" s="45"/>
    </row>
    <row r="29" spans="1:14" ht="47.25" hidden="1" x14ac:dyDescent="0.25">
      <c r="A29" s="32" t="s">
        <v>114</v>
      </c>
      <c r="B29" s="25" t="s">
        <v>29</v>
      </c>
      <c r="C29" s="33">
        <f t="shared" ref="C29:M29" si="15">C30</f>
        <v>0</v>
      </c>
      <c r="D29" s="33">
        <f t="shared" si="15"/>
        <v>0</v>
      </c>
      <c r="E29" s="33">
        <f t="shared" si="15"/>
        <v>0</v>
      </c>
      <c r="F29" s="33">
        <f t="shared" si="15"/>
        <v>0</v>
      </c>
      <c r="G29" s="33">
        <f t="shared" si="15"/>
        <v>0</v>
      </c>
      <c r="H29" s="33">
        <f t="shared" si="15"/>
        <v>0</v>
      </c>
      <c r="I29" s="33">
        <f t="shared" si="15"/>
        <v>0</v>
      </c>
      <c r="J29" s="33">
        <f t="shared" si="15"/>
        <v>0</v>
      </c>
      <c r="K29" s="33">
        <f t="shared" si="15"/>
        <v>0</v>
      </c>
      <c r="L29" s="33">
        <f t="shared" si="15"/>
        <v>0</v>
      </c>
      <c r="M29" s="33">
        <f t="shared" si="15"/>
        <v>0</v>
      </c>
    </row>
    <row r="30" spans="1:14" ht="48" hidden="1" customHeight="1" x14ac:dyDescent="0.25">
      <c r="A30" s="28" t="s">
        <v>115</v>
      </c>
      <c r="B30" s="29" t="s">
        <v>116</v>
      </c>
      <c r="C30" s="30"/>
      <c r="D30" s="27"/>
      <c r="E30" s="30">
        <f>C30+D30</f>
        <v>0</v>
      </c>
      <c r="F30" s="27"/>
      <c r="G30" s="30">
        <f>E30+F30</f>
        <v>0</v>
      </c>
      <c r="H30" s="27"/>
      <c r="I30" s="30">
        <f>G30+H30</f>
        <v>0</v>
      </c>
      <c r="J30" s="27"/>
      <c r="K30" s="30">
        <f>I30+J30</f>
        <v>0</v>
      </c>
      <c r="L30" s="30"/>
      <c r="M30" s="30">
        <f>K30+L30</f>
        <v>0</v>
      </c>
    </row>
    <row r="31" spans="1:14" ht="48.75" customHeight="1" x14ac:dyDescent="0.25">
      <c r="A31" s="24" t="s">
        <v>131</v>
      </c>
      <c r="B31" s="25" t="s">
        <v>82</v>
      </c>
      <c r="C31" s="34">
        <f t="shared" ref="C31:I31" si="16">C34-C32</f>
        <v>2103630</v>
      </c>
      <c r="D31" s="34">
        <f t="shared" si="16"/>
        <v>-214458826</v>
      </c>
      <c r="E31" s="34">
        <f t="shared" si="16"/>
        <v>-212355196</v>
      </c>
      <c r="F31" s="34">
        <f t="shared" si="16"/>
        <v>0</v>
      </c>
      <c r="G31" s="34">
        <f t="shared" si="16"/>
        <v>-212355196</v>
      </c>
      <c r="H31" s="34">
        <f t="shared" si="16"/>
        <v>0</v>
      </c>
      <c r="I31" s="34">
        <f t="shared" si="16"/>
        <v>-212355196</v>
      </c>
      <c r="J31" s="34">
        <f t="shared" ref="J31:K31" si="17">J34-J32</f>
        <v>-1112243</v>
      </c>
      <c r="K31" s="34">
        <f t="shared" si="17"/>
        <v>-213467439</v>
      </c>
      <c r="L31" s="34">
        <f t="shared" ref="L31:M31" si="18">L34-L32</f>
        <v>0</v>
      </c>
      <c r="M31" s="34">
        <f t="shared" si="18"/>
        <v>-213467439</v>
      </c>
    </row>
    <row r="32" spans="1:14" ht="33" customHeight="1" x14ac:dyDescent="0.25">
      <c r="A32" s="24" t="s">
        <v>132</v>
      </c>
      <c r="B32" s="25" t="s">
        <v>80</v>
      </c>
      <c r="C32" s="26">
        <f t="shared" ref="C32:M32" si="19">C33</f>
        <v>1033484950</v>
      </c>
      <c r="D32" s="26">
        <f t="shared" si="19"/>
        <v>-70457752</v>
      </c>
      <c r="E32" s="26">
        <f t="shared" si="19"/>
        <v>963027198</v>
      </c>
      <c r="F32" s="26">
        <f t="shared" si="19"/>
        <v>-43853750</v>
      </c>
      <c r="G32" s="26">
        <f t="shared" si="19"/>
        <v>919173448</v>
      </c>
      <c r="H32" s="26">
        <f t="shared" si="19"/>
        <v>-106900000</v>
      </c>
      <c r="I32" s="26">
        <f t="shared" si="19"/>
        <v>812273448</v>
      </c>
      <c r="J32" s="26">
        <f t="shared" si="19"/>
        <v>-28250000</v>
      </c>
      <c r="K32" s="26">
        <f t="shared" si="19"/>
        <v>784023448</v>
      </c>
      <c r="L32" s="26">
        <f t="shared" si="19"/>
        <v>0</v>
      </c>
      <c r="M32" s="26">
        <f t="shared" si="19"/>
        <v>784023448</v>
      </c>
    </row>
    <row r="33" spans="1:14" s="36" customFormat="1" ht="67.150000000000006" customHeight="1" x14ac:dyDescent="0.25">
      <c r="A33" s="28" t="s">
        <v>105</v>
      </c>
      <c r="B33" s="29" t="s">
        <v>104</v>
      </c>
      <c r="C33" s="30">
        <v>1033484950</v>
      </c>
      <c r="D33" s="30">
        <f>-70457549-203</f>
        <v>-70457752</v>
      </c>
      <c r="E33" s="30">
        <f>C33+D33</f>
        <v>963027198</v>
      </c>
      <c r="F33" s="30">
        <v>-43853750</v>
      </c>
      <c r="G33" s="30">
        <f>E33+F33</f>
        <v>919173448</v>
      </c>
      <c r="H33" s="30">
        <v>-106900000</v>
      </c>
      <c r="I33" s="30">
        <f>G33+H33</f>
        <v>812273448</v>
      </c>
      <c r="J33" s="30">
        <v>-28250000</v>
      </c>
      <c r="K33" s="30">
        <f>I33+J33</f>
        <v>784023448</v>
      </c>
      <c r="L33" s="30"/>
      <c r="M33" s="30">
        <f>K33+L33</f>
        <v>784023448</v>
      </c>
    </row>
    <row r="34" spans="1:14" ht="47.25" x14ac:dyDescent="0.25">
      <c r="A34" s="24" t="s">
        <v>133</v>
      </c>
      <c r="B34" s="25" t="s">
        <v>83</v>
      </c>
      <c r="C34" s="26">
        <f>SUM(C35:C36)</f>
        <v>1035588580</v>
      </c>
      <c r="D34" s="26">
        <f>D36</f>
        <v>-284916578</v>
      </c>
      <c r="E34" s="26">
        <f>SUM(E35:E36)</f>
        <v>750672002</v>
      </c>
      <c r="F34" s="26">
        <f>F36</f>
        <v>-43853750</v>
      </c>
      <c r="G34" s="26">
        <f>SUM(G35:G36)</f>
        <v>706818252</v>
      </c>
      <c r="H34" s="26">
        <f>H36</f>
        <v>-106900000</v>
      </c>
      <c r="I34" s="26">
        <f>SUM(I35:I36)</f>
        <v>599918252</v>
      </c>
      <c r="J34" s="26">
        <f>J36</f>
        <v>-29362243</v>
      </c>
      <c r="K34" s="26">
        <f>SUM(K35:K36)</f>
        <v>570556009</v>
      </c>
      <c r="L34" s="26">
        <f>L36</f>
        <v>0</v>
      </c>
      <c r="M34" s="26">
        <f>SUM(M35:M36)</f>
        <v>570556009</v>
      </c>
    </row>
    <row r="35" spans="1:14" ht="62.25" hidden="1" customHeight="1" x14ac:dyDescent="0.25">
      <c r="A35" s="37" t="s">
        <v>112</v>
      </c>
      <c r="B35" s="29" t="s">
        <v>113</v>
      </c>
      <c r="C35" s="26"/>
      <c r="D35" s="46"/>
      <c r="E35" s="26"/>
      <c r="F35" s="46"/>
      <c r="G35" s="26"/>
      <c r="H35" s="46"/>
      <c r="I35" s="26"/>
      <c r="J35" s="46"/>
      <c r="K35" s="26"/>
      <c r="L35" s="26"/>
      <c r="M35" s="26"/>
    </row>
    <row r="36" spans="1:14" s="36" customFormat="1" ht="79.5" customHeight="1" x14ac:dyDescent="0.25">
      <c r="A36" s="28" t="s">
        <v>107</v>
      </c>
      <c r="B36" s="29" t="s">
        <v>106</v>
      </c>
      <c r="C36" s="30">
        <f>1033484950+2103630</f>
        <v>1035588580</v>
      </c>
      <c r="D36" s="30">
        <f>-203-284916375</f>
        <v>-284916578</v>
      </c>
      <c r="E36" s="30">
        <f>C36+D36</f>
        <v>750672002</v>
      </c>
      <c r="F36" s="30">
        <v>-43853750</v>
      </c>
      <c r="G36" s="30">
        <f>E36+F36</f>
        <v>706818252</v>
      </c>
      <c r="H36" s="30">
        <v>-106900000</v>
      </c>
      <c r="I36" s="30">
        <f>G36+H36</f>
        <v>599918252</v>
      </c>
      <c r="J36" s="30">
        <f>-28250000-1112243</f>
        <v>-29362243</v>
      </c>
      <c r="K36" s="30">
        <f>I36+J36</f>
        <v>570556009</v>
      </c>
      <c r="L36" s="30"/>
      <c r="M36" s="30">
        <f>K36+L36</f>
        <v>570556009</v>
      </c>
    </row>
    <row r="37" spans="1:14" s="36" customFormat="1" ht="33.6" customHeight="1" x14ac:dyDescent="0.25">
      <c r="A37" s="32" t="s">
        <v>134</v>
      </c>
      <c r="B37" s="38" t="s">
        <v>109</v>
      </c>
      <c r="C37" s="33">
        <f t="shared" ref="C37:I37" si="20">C38-C39</f>
        <v>0</v>
      </c>
      <c r="D37" s="33">
        <f t="shared" si="20"/>
        <v>0</v>
      </c>
      <c r="E37" s="33">
        <f t="shared" si="20"/>
        <v>0</v>
      </c>
      <c r="F37" s="33">
        <f t="shared" si="20"/>
        <v>0</v>
      </c>
      <c r="G37" s="33">
        <f t="shared" si="20"/>
        <v>0</v>
      </c>
      <c r="H37" s="33">
        <f t="shared" si="20"/>
        <v>0</v>
      </c>
      <c r="I37" s="33">
        <f t="shared" si="20"/>
        <v>0</v>
      </c>
      <c r="J37" s="33">
        <f t="shared" ref="J37:K37" si="21">J38-J39</f>
        <v>0</v>
      </c>
      <c r="K37" s="33">
        <f t="shared" si="21"/>
        <v>0</v>
      </c>
      <c r="L37" s="33">
        <f t="shared" ref="L37:M37" si="22">L38-L39</f>
        <v>0</v>
      </c>
      <c r="M37" s="33">
        <f t="shared" si="22"/>
        <v>0</v>
      </c>
    </row>
    <row r="38" spans="1:14" s="36" customFormat="1" ht="81" customHeight="1" x14ac:dyDescent="0.25">
      <c r="A38" s="39" t="s">
        <v>110</v>
      </c>
      <c r="B38" s="40" t="s">
        <v>120</v>
      </c>
      <c r="C38" s="30">
        <v>3000000000</v>
      </c>
      <c r="D38" s="35"/>
      <c r="E38" s="30">
        <f>C38+D38</f>
        <v>3000000000</v>
      </c>
      <c r="F38" s="35"/>
      <c r="G38" s="30">
        <f>E38+F38</f>
        <v>3000000000</v>
      </c>
      <c r="H38" s="35"/>
      <c r="I38" s="30">
        <f>G38+H38</f>
        <v>3000000000</v>
      </c>
      <c r="J38" s="35"/>
      <c r="K38" s="30">
        <f>I38+J38</f>
        <v>3000000000</v>
      </c>
      <c r="L38" s="30"/>
      <c r="M38" s="30">
        <f>K38+L38</f>
        <v>3000000000</v>
      </c>
    </row>
    <row r="39" spans="1:14" s="36" customFormat="1" ht="81.75" customHeight="1" x14ac:dyDescent="0.25">
      <c r="A39" s="37" t="s">
        <v>111</v>
      </c>
      <c r="B39" s="40" t="s">
        <v>121</v>
      </c>
      <c r="C39" s="30">
        <v>3000000000</v>
      </c>
      <c r="D39" s="35"/>
      <c r="E39" s="30">
        <f>C39+D39</f>
        <v>3000000000</v>
      </c>
      <c r="F39" s="35"/>
      <c r="G39" s="30">
        <f>E39+F39</f>
        <v>3000000000</v>
      </c>
      <c r="H39" s="35"/>
      <c r="I39" s="30">
        <f>G39+H39</f>
        <v>3000000000</v>
      </c>
      <c r="J39" s="35"/>
      <c r="K39" s="30">
        <f>I39+J39</f>
        <v>3000000000</v>
      </c>
      <c r="L39" s="30"/>
      <c r="M39" s="30">
        <f>K39+L39</f>
        <v>3000000000</v>
      </c>
    </row>
    <row r="40" spans="1:14" s="41" customFormat="1" ht="36.75" customHeight="1" x14ac:dyDescent="0.25">
      <c r="A40" s="24" t="s">
        <v>135</v>
      </c>
      <c r="B40" s="25" t="s">
        <v>79</v>
      </c>
      <c r="C40" s="26">
        <f t="shared" ref="C40:I40" si="23">C42-C41</f>
        <v>0</v>
      </c>
      <c r="D40" s="26">
        <f t="shared" si="23"/>
        <v>267796009</v>
      </c>
      <c r="E40" s="26">
        <f t="shared" si="23"/>
        <v>267796009</v>
      </c>
      <c r="F40" s="26">
        <f t="shared" si="23"/>
        <v>0</v>
      </c>
      <c r="G40" s="26">
        <f t="shared" si="23"/>
        <v>267796009</v>
      </c>
      <c r="H40" s="26">
        <f t="shared" si="23"/>
        <v>0</v>
      </c>
      <c r="I40" s="26">
        <f t="shared" si="23"/>
        <v>267796009</v>
      </c>
      <c r="J40" s="26">
        <f t="shared" ref="J40:K40" si="24">J42-J41</f>
        <v>0</v>
      </c>
      <c r="K40" s="26">
        <f t="shared" si="24"/>
        <v>267796009</v>
      </c>
      <c r="L40" s="26">
        <f t="shared" ref="L40:M40" si="25">L42-L41</f>
        <v>0</v>
      </c>
      <c r="M40" s="26">
        <f t="shared" si="25"/>
        <v>267796009</v>
      </c>
    </row>
    <row r="41" spans="1:14" s="41" customFormat="1" ht="33" customHeight="1" x14ac:dyDescent="0.25">
      <c r="A41" s="28" t="s">
        <v>136</v>
      </c>
      <c r="B41" s="29" t="s">
        <v>103</v>
      </c>
      <c r="C41" s="30">
        <f>61218796890+C15+C20+C25+C34+C38+C29</f>
        <v>88268573209</v>
      </c>
      <c r="D41" s="30">
        <f>D15+D20+D25+D34+D38+D29+2847710906+135000000</f>
        <v>2534823078</v>
      </c>
      <c r="E41" s="30">
        <f>E15+E20+E25+E34+E38+E29+64315430796</f>
        <v>90917319287</v>
      </c>
      <c r="F41" s="30">
        <f>2880170860+F36+F21+F26</f>
        <v>17229776040</v>
      </c>
      <c r="G41" s="30">
        <f>G15+G20+G25+G34+G38+G29+68665601656</f>
        <v>109697928660</v>
      </c>
      <c r="H41" s="30">
        <f>176281300+H21+H36</f>
        <v>1893210527</v>
      </c>
      <c r="I41" s="30">
        <f>I15+I20+I25+I34+I38+I29+68841882956</f>
        <v>111591139187</v>
      </c>
      <c r="J41" s="30">
        <f>-560112328+J36+J21</f>
        <v>-6870362328</v>
      </c>
      <c r="K41" s="30">
        <f>K15+K20+K25+K34+K38+K29+68281770628</f>
        <v>104720776859</v>
      </c>
      <c r="L41" s="30">
        <f>400000000+4819000+11250800</f>
        <v>416069800</v>
      </c>
      <c r="M41" s="30">
        <f>M15+M20+M25+M34+M38+M29+68281770628+400000000+4819000+11250800</f>
        <v>105136846659</v>
      </c>
      <c r="N41" s="47"/>
    </row>
    <row r="42" spans="1:14" s="41" customFormat="1" ht="30.75" customHeight="1" x14ac:dyDescent="0.25">
      <c r="A42" s="28" t="s">
        <v>137</v>
      </c>
      <c r="B42" s="29" t="s">
        <v>41</v>
      </c>
      <c r="C42" s="30">
        <f>61218796890+C17+C22+C27+C32+C39</f>
        <v>88268573209</v>
      </c>
      <c r="D42" s="30">
        <f>D17+D22+D27+D32+D39+2847710906+188337183</f>
        <v>2802619087</v>
      </c>
      <c r="E42" s="30">
        <f>E17+E22+E27+E32+E39+64368767979</f>
        <v>91185115296</v>
      </c>
      <c r="F42" s="30">
        <f>2880170860+F33+F28+F23</f>
        <v>17229776040</v>
      </c>
      <c r="G42" s="30">
        <f>G17+G22+G27+G32+G39+68718938839</f>
        <v>109965724669</v>
      </c>
      <c r="H42" s="30">
        <f>2000110527+H33</f>
        <v>1893210527</v>
      </c>
      <c r="I42" s="30">
        <f>I17+I22+I27+I32+I39+70719049366</f>
        <v>111858935196</v>
      </c>
      <c r="J42" s="30">
        <f>-560112328+J33+J23</f>
        <v>-6870362328</v>
      </c>
      <c r="K42" s="30">
        <f>K17+K22+K27+K32+K39+70158937038</f>
        <v>104988572868</v>
      </c>
      <c r="L42" s="30">
        <f>400000000+4819000+11250800</f>
        <v>416069800</v>
      </c>
      <c r="M42" s="30">
        <f>M17+M22+M27+M32+M39+70158937038+400000000+4819000+11250800</f>
        <v>105404642668</v>
      </c>
    </row>
    <row r="43" spans="1:14" ht="19.5" customHeight="1" x14ac:dyDescent="0.25">
      <c r="A43" s="28"/>
      <c r="B43" s="42" t="s">
        <v>108</v>
      </c>
      <c r="C43" s="26">
        <f t="shared" ref="C43:I43" si="26">C14+C19+C24+C31+C40+C37+C29</f>
        <v>0</v>
      </c>
      <c r="D43" s="26">
        <f t="shared" si="26"/>
        <v>53337183</v>
      </c>
      <c r="E43" s="26">
        <f t="shared" si="26"/>
        <v>53337183</v>
      </c>
      <c r="F43" s="26">
        <f t="shared" si="26"/>
        <v>0</v>
      </c>
      <c r="G43" s="26">
        <f t="shared" si="26"/>
        <v>53337183</v>
      </c>
      <c r="H43" s="26">
        <f t="shared" si="26"/>
        <v>1823829227</v>
      </c>
      <c r="I43" s="26">
        <f t="shared" si="26"/>
        <v>1877166410</v>
      </c>
      <c r="J43" s="26">
        <f t="shared" ref="J43:K43" si="27">J14+J19+J24+J31+J40+J37+J29</f>
        <v>0</v>
      </c>
      <c r="K43" s="26">
        <f t="shared" si="27"/>
        <v>1877166410</v>
      </c>
      <c r="L43" s="26">
        <f t="shared" ref="L43:M43" si="28">L14+L19+L24+L31+L40+L37+L29</f>
        <v>0</v>
      </c>
      <c r="M43" s="26">
        <f t="shared" si="28"/>
        <v>1877166410</v>
      </c>
      <c r="N43" s="45" t="s">
        <v>139</v>
      </c>
    </row>
    <row r="44" spans="1:14" ht="15.75" x14ac:dyDescent="0.25">
      <c r="C44" s="43"/>
      <c r="H44" s="45"/>
      <c r="I44" s="45"/>
    </row>
    <row r="45" spans="1:14" ht="12.75" hidden="1" customHeight="1" x14ac:dyDescent="0.25">
      <c r="C45" s="30">
        <v>4122059282.8899999</v>
      </c>
    </row>
    <row r="46" spans="1:14" ht="12.75" hidden="1" customHeight="1" x14ac:dyDescent="0.2">
      <c r="B46" s="44" t="s">
        <v>86</v>
      </c>
    </row>
    <row r="47" spans="1:14" ht="12.75" hidden="1" customHeight="1" x14ac:dyDescent="0.2">
      <c r="B47" s="44" t="s">
        <v>87</v>
      </c>
    </row>
    <row r="48" spans="1:14" ht="12.75" hidden="1" customHeight="1" x14ac:dyDescent="0.2">
      <c r="B48" s="44" t="s">
        <v>88</v>
      </c>
    </row>
    <row r="49" spans="2:8" hidden="1" x14ac:dyDescent="0.2">
      <c r="B49" s="44" t="s">
        <v>90</v>
      </c>
      <c r="C49" s="45"/>
    </row>
    <row r="50" spans="2:8" hidden="1" x14ac:dyDescent="0.2">
      <c r="B50" s="44" t="s">
        <v>91</v>
      </c>
      <c r="C50" s="45"/>
    </row>
    <row r="51" spans="2:8" hidden="1" x14ac:dyDescent="0.2">
      <c r="B51" s="44" t="s">
        <v>92</v>
      </c>
    </row>
    <row r="52" spans="2:8" hidden="1" x14ac:dyDescent="0.2">
      <c r="B52" s="21" t="s">
        <v>93</v>
      </c>
    </row>
    <row r="53" spans="2:8" hidden="1" x14ac:dyDescent="0.2"/>
    <row r="54" spans="2:8" hidden="1" x14ac:dyDescent="0.2"/>
    <row r="55" spans="2:8" hidden="1" x14ac:dyDescent="0.2">
      <c r="B55" s="21" t="s">
        <v>89</v>
      </c>
    </row>
    <row r="56" spans="2:8" x14ac:dyDescent="0.2">
      <c r="C56" s="45"/>
      <c r="H56" s="45"/>
    </row>
  </sheetData>
  <mergeCells count="10">
    <mergeCell ref="A9:M9"/>
    <mergeCell ref="A10:M10"/>
    <mergeCell ref="A11:M11"/>
    <mergeCell ref="A12:B12"/>
    <mergeCell ref="A1:M1"/>
    <mergeCell ref="A2:M2"/>
    <mergeCell ref="A3:M3"/>
    <mergeCell ref="A5:M5"/>
    <mergeCell ref="A6:M6"/>
    <mergeCell ref="A7:M7"/>
  </mergeCells>
  <phoneticPr fontId="0" type="noConversion"/>
  <printOptions horizontalCentered="1"/>
  <pageMargins left="0.98425196850393704" right="0.19685039370078741" top="0.78740157480314965" bottom="0.59055118110236227" header="0.39370078740157483" footer="0.51181102362204722"/>
  <pageSetup paperSize="9" orientation="portrait" r:id="rId1"/>
  <headerFooter differentFirst="1" alignWithMargins="0">
    <oddHeader>&amp;C&amp;"Times New Roman,обычный"&amp;14&amp;P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закон</vt:lpstr>
      <vt:lpstr>Лист2</vt:lpstr>
      <vt:lpstr>Лист2!Заголовки_для_печати</vt:lpstr>
      <vt:lpstr>закон!Область_печати</vt:lpstr>
      <vt:lpstr>Лист2!Область_печати</vt:lpstr>
    </vt:vector>
  </TitlesOfParts>
  <Company>Департамент Финансов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Гужов Максим Владимирович</dc:creator>
  <cp:lastModifiedBy>user</cp:lastModifiedBy>
  <cp:lastPrinted>2018-12-14T09:37:57Z</cp:lastPrinted>
  <dcterms:created xsi:type="dcterms:W3CDTF">2002-10-06T09:19:10Z</dcterms:created>
  <dcterms:modified xsi:type="dcterms:W3CDTF">2018-12-20T08:08:53Z</dcterms:modified>
</cp:coreProperties>
</file>