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5" yWindow="615" windowWidth="17565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Лист2!$A$1:$L$40</definedName>
  </definedNames>
  <calcPr calcId="145621"/>
</workbook>
</file>

<file path=xl/calcChain.xml><?xml version="1.0" encoding="utf-8"?>
<calcChain xmlns="http://schemas.openxmlformats.org/spreadsheetml/2006/main">
  <c r="K39" i="2" l="1"/>
  <c r="K38" i="2"/>
  <c r="J39" i="2"/>
  <c r="J38" i="2"/>
  <c r="J33" i="2" l="1"/>
  <c r="K16" i="2" l="1"/>
  <c r="K33" i="2"/>
  <c r="K36" i="2"/>
  <c r="J34" i="2"/>
  <c r="J32" i="2"/>
  <c r="K32" i="2" s="1"/>
  <c r="J29" i="2"/>
  <c r="K28" i="2"/>
  <c r="J27" i="2"/>
  <c r="K27" i="2" s="1"/>
  <c r="K26" i="2"/>
  <c r="K25" i="2"/>
  <c r="J25" i="2"/>
  <c r="J24" i="2"/>
  <c r="K24" i="2" s="1"/>
  <c r="K23" i="2"/>
  <c r="J22" i="2"/>
  <c r="K22" i="2" s="1"/>
  <c r="J20" i="2"/>
  <c r="K18" i="2"/>
  <c r="J17" i="2"/>
  <c r="J15" i="2"/>
  <c r="K15" i="2" s="1"/>
  <c r="J14" i="2"/>
  <c r="J31" i="2" l="1"/>
  <c r="K31" i="2" s="1"/>
  <c r="K20" i="2"/>
  <c r="J19" i="2"/>
  <c r="K19" i="2" s="1"/>
  <c r="J37" i="2"/>
  <c r="K37" i="2" s="1"/>
  <c r="K14" i="2"/>
  <c r="K21" i="2"/>
  <c r="K34" i="2"/>
  <c r="K17" i="2"/>
  <c r="I39" i="2"/>
  <c r="I38" i="2"/>
  <c r="J40" i="2" l="1"/>
  <c r="K40" i="2" s="1"/>
  <c r="H38" i="2"/>
  <c r="G39" i="2"/>
  <c r="G38" i="2"/>
  <c r="F39" i="2"/>
  <c r="F38" i="2"/>
  <c r="H39" i="2" l="1"/>
  <c r="H21" i="2" l="1"/>
  <c r="H33" i="2"/>
  <c r="H34" i="2" l="1"/>
  <c r="I33" i="2"/>
  <c r="H32" i="2"/>
  <c r="I32" i="2" s="1"/>
  <c r="H29" i="2"/>
  <c r="I28" i="2"/>
  <c r="H27" i="2"/>
  <c r="I27" i="2" s="1"/>
  <c r="I26" i="2"/>
  <c r="H25" i="2"/>
  <c r="I25" i="2" s="1"/>
  <c r="H24" i="2"/>
  <c r="I24" i="2" s="1"/>
  <c r="I23" i="2"/>
  <c r="H22" i="2"/>
  <c r="I21" i="2"/>
  <c r="H20" i="2"/>
  <c r="I18" i="2"/>
  <c r="H17" i="2"/>
  <c r="I16" i="2"/>
  <c r="H15" i="2"/>
  <c r="I15" i="2" s="1"/>
  <c r="H14" i="2"/>
  <c r="H19" i="2" l="1"/>
  <c r="I19" i="2" s="1"/>
  <c r="I20" i="2"/>
  <c r="I22" i="2"/>
  <c r="H31" i="2"/>
  <c r="I14" i="2"/>
  <c r="I17" i="2"/>
  <c r="H37" i="2" l="1"/>
  <c r="H40" i="2" s="1"/>
  <c r="G19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27" i="2"/>
  <c r="D25" i="2"/>
  <c r="D22" i="2"/>
  <c r="D20" i="2"/>
  <c r="D17" i="2"/>
  <c r="D15" i="2"/>
  <c r="D38" i="2" l="1"/>
  <c r="D39" i="2"/>
  <c r="D37" i="2" s="1"/>
  <c r="D24" i="2"/>
  <c r="D31" i="2"/>
  <c r="D19" i="2"/>
  <c r="D14" i="2"/>
  <c r="D40" i="2" l="1"/>
  <c r="C36" i="2"/>
  <c r="E36" i="2" s="1"/>
  <c r="G36" i="2" s="1"/>
  <c r="I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G34" i="2" s="1"/>
  <c r="I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I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I40" i="2" s="1"/>
  <c r="E37" i="2"/>
  <c r="G37" i="2" s="1"/>
  <c r="I37" i="2" s="1"/>
</calcChain>
</file>

<file path=xl/sharedStrings.xml><?xml version="1.0" encoding="utf-8"?>
<sst xmlns="http://schemas.openxmlformats.org/spreadsheetml/2006/main" count="167" uniqueCount="139">
  <si>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</si>
  <si>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</si>
  <si>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</si>
  <si>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</si>
  <si>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</si>
  <si>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</si>
  <si>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</si>
  <si>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</si>
  <si>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</si>
  <si>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</si>
  <si>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</si>
  <si>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</si>
  <si>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</si>
  <si>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</si>
  <si>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</si>
  <si>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</si>
  <si>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</si>
  <si>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</si>
  <si>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</si>
  <si>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</si>
  <si>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</si>
  <si>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</si>
  <si>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</si>
  <si>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</si>
  <si>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</si>
  <si>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</si>
  <si>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</si>
  <si>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</si>
  <si>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</si>
  <si>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</si>
  <si>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</si>
  <si>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</si>
  <si>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</si>
  <si>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</si>
  <si>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</si>
  <si>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</si>
  <si>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</si>
  <si>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</si>
  <si>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</si>
  <si>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</si>
  <si>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</si>
  <si>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</si>
  <si>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</si>
  <si>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</si>
  <si>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</si>
  <si>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</si>
  <si>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</si>
  <si>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</si>
  <si>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</si>
  <si>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</si>
  <si>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</si>
  <si>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</si>
  <si>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</si>
  <si>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</si>
  <si>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</si>
  <si>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</si>
  <si>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</si>
  <si>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</si>
  <si>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</si>
  <si>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</si>
  <si>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</si>
  <si>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</si>
  <si>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</si>
  <si>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</si>
  <si>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</si>
  <si>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</si>
  <si>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</si>
  <si>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</si>
  <si>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</si>
  <si>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</si>
  <si>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</si>
  <si>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</si>
  <si>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</si>
  <si>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</si>
  <si>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</si>
  <si>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</si>
  <si>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</si>
  <si>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</si>
  <si>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</si>
  <si>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</si>
  <si>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</si>
  <si>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</si>
  <si>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</si>
  <si>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</si>
  <si>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</si>
  <si>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</si>
  <si>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</si>
  <si>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</si>
  <si>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</si>
  <si>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</si>
  <si>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</si>
  <si>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</si>
  <si>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</si>
  <si>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</si>
  <si>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</si>
  <si>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</si>
  <si>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</si>
  <si>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</si>
  <si>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</si>
  <si>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</si>
  <si>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</si>
  <si>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</si>
  <si>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</si>
  <si>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</si>
  <si>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</si>
  <si>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</si>
  <si>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</si>
  <si>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</si>
  <si>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</si>
  <si>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</si>
  <si>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</si>
  <si>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</si>
  <si>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</si>
  <si>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</si>
  <si>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</si>
  <si>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</si>
  <si>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</si>
  <si>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</si>
  <si>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</si>
  <si>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</si>
  <si>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</si>
  <si>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</si>
  <si>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</si>
  <si>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</si>
  <si>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</si>
  <si>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</si>
  <si>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</si>
  <si>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</si>
  <si>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</si>
  <si>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</si>
  <si>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</si>
  <si>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</si>
  <si>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</si>
  <si>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</si>
  <si>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</si>
  <si>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</si>
  <si>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Уточнение марта</t>
  </si>
  <si>
    <t>Уточнение
 мая</t>
  </si>
  <si>
    <t>от 03.07.2019 № 36-з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</si>
</sst>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view="pageBreakPreview" zoomScaleNormal="100" zoomScaleSheetLayoutView="100" workbookViewId="0">
      <selection activeCell="A3" sqref="A3:K3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10" width="16.42578125" style="21" hidden="1" customWidth="1"/>
    <col min="11" max="11" width="16.42578125" style="21" customWidth="1"/>
    <col min="12" max="12" width="1.7109375" style="21" customWidth="1"/>
    <col min="13" max="13" width="9.140625" style="21" customWidth="1"/>
    <col min="14" max="14" width="24.85546875" style="21" customWidth="1"/>
    <col min="15" max="16384" width="9.140625" style="21"/>
  </cols>
  <sheetData>
    <row r="1" spans="1:14" ht="18.75" x14ac:dyDescent="0.3">
      <c r="A1" s="52" t="s">
        <v>70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4" ht="18.75" x14ac:dyDescent="0.3">
      <c r="A2" s="52" t="s">
        <v>62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4" ht="18.75" x14ac:dyDescent="0.3">
      <c r="A3" s="52" t="s">
        <v>138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4" ht="12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4" ht="17.25" customHeight="1" x14ac:dyDescent="0.3">
      <c r="A5" s="52" t="s">
        <v>133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4" ht="18" customHeight="1" x14ac:dyDescent="0.3">
      <c r="A6" s="52" t="s">
        <v>62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4" ht="17.25" customHeight="1" x14ac:dyDescent="0.3">
      <c r="A7" s="52" t="s">
        <v>134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4" ht="11.25" customHeight="1" x14ac:dyDescent="0.25">
      <c r="A8" s="43"/>
      <c r="B8" s="44"/>
      <c r="C8" s="44"/>
      <c r="D8" s="44"/>
      <c r="E8" s="44"/>
    </row>
    <row r="9" spans="1:14" ht="18.75" x14ac:dyDescent="0.3">
      <c r="A9" s="50" t="s">
        <v>21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4" ht="18" customHeight="1" x14ac:dyDescent="0.3">
      <c r="A10" s="50" t="s">
        <v>94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4" ht="18.75" x14ac:dyDescent="0.3">
      <c r="A11" s="50" t="s">
        <v>129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</row>
    <row r="12" spans="1:14" ht="12" customHeight="1" x14ac:dyDescent="0.3">
      <c r="A12" s="51"/>
      <c r="B12" s="51"/>
    </row>
    <row r="13" spans="1:14" ht="34.5" customHeight="1" x14ac:dyDescent="0.2">
      <c r="A13" s="22" t="s">
        <v>5</v>
      </c>
      <c r="B13" s="22" t="s">
        <v>20</v>
      </c>
      <c r="C13" s="23" t="s">
        <v>130</v>
      </c>
      <c r="D13" s="23" t="s">
        <v>131</v>
      </c>
      <c r="E13" s="23" t="s">
        <v>130</v>
      </c>
      <c r="F13" s="23" t="s">
        <v>132</v>
      </c>
      <c r="G13" s="23" t="s">
        <v>130</v>
      </c>
      <c r="H13" s="23" t="s">
        <v>136</v>
      </c>
      <c r="I13" s="23" t="s">
        <v>130</v>
      </c>
      <c r="J13" s="45" t="s">
        <v>137</v>
      </c>
      <c r="K13" s="23" t="s">
        <v>130</v>
      </c>
    </row>
    <row r="14" spans="1:14" ht="51" customHeight="1" x14ac:dyDescent="0.25">
      <c r="A14" s="24" t="s">
        <v>114</v>
      </c>
      <c r="B14" s="25" t="s">
        <v>71</v>
      </c>
      <c r="C14" s="26">
        <f t="shared" ref="C14" si="0">C15-C17</f>
        <v>700000000</v>
      </c>
      <c r="D14" s="26">
        <f t="shared" ref="D14:F14" si="1">D15-D17</f>
        <v>0</v>
      </c>
      <c r="E14" s="26">
        <f>C14+D14</f>
        <v>700000000</v>
      </c>
      <c r="F14" s="26">
        <f t="shared" si="1"/>
        <v>0</v>
      </c>
      <c r="G14" s="26">
        <f t="shared" ref="G14:G15" si="2">E14+F14</f>
        <v>700000000</v>
      </c>
      <c r="H14" s="26">
        <f t="shared" ref="H14:J14" si="3">H15-H17</f>
        <v>0</v>
      </c>
      <c r="I14" s="26">
        <f t="shared" ref="I14:I15" si="4">G14+H14</f>
        <v>700000000</v>
      </c>
      <c r="J14" s="26">
        <f t="shared" si="3"/>
        <v>0</v>
      </c>
      <c r="K14" s="26">
        <f t="shared" ref="K14:K15" si="5">I14+J14</f>
        <v>700000000</v>
      </c>
      <c r="N14" s="40"/>
    </row>
    <row r="15" spans="1:14" ht="63.75" customHeight="1" x14ac:dyDescent="0.25">
      <c r="A15" s="24" t="s">
        <v>115</v>
      </c>
      <c r="B15" s="25" t="s">
        <v>72</v>
      </c>
      <c r="C15" s="26">
        <f t="shared" ref="C15:J15" si="6">C16</f>
        <v>3000000000</v>
      </c>
      <c r="D15" s="26">
        <f t="shared" si="6"/>
        <v>0</v>
      </c>
      <c r="E15" s="26">
        <f t="shared" ref="E15:E40" si="7">C15+D15</f>
        <v>3000000000</v>
      </c>
      <c r="F15" s="26">
        <f t="shared" si="6"/>
        <v>0</v>
      </c>
      <c r="G15" s="26">
        <f t="shared" si="2"/>
        <v>3000000000</v>
      </c>
      <c r="H15" s="26">
        <f t="shared" si="6"/>
        <v>0</v>
      </c>
      <c r="I15" s="26">
        <f t="shared" si="4"/>
        <v>3000000000</v>
      </c>
      <c r="J15" s="26">
        <f t="shared" si="6"/>
        <v>0</v>
      </c>
      <c r="K15" s="26">
        <f t="shared" si="5"/>
        <v>3000000000</v>
      </c>
    </row>
    <row r="16" spans="1:14" ht="64.5" customHeight="1" x14ac:dyDescent="0.25">
      <c r="A16" s="27" t="s">
        <v>7</v>
      </c>
      <c r="B16" s="28" t="s">
        <v>102</v>
      </c>
      <c r="C16" s="29">
        <v>3000000000</v>
      </c>
      <c r="D16" s="29"/>
      <c r="E16" s="29">
        <f t="shared" si="7"/>
        <v>3000000000</v>
      </c>
      <c r="F16" s="29"/>
      <c r="G16" s="29">
        <f>E16+F16</f>
        <v>3000000000</v>
      </c>
      <c r="H16" s="29"/>
      <c r="I16" s="29">
        <f>G16+H16</f>
        <v>3000000000</v>
      </c>
      <c r="J16" s="29"/>
      <c r="K16" s="29">
        <f>I16+J16</f>
        <v>3000000000</v>
      </c>
      <c r="N16" s="40"/>
    </row>
    <row r="17" spans="1:12" ht="66.75" customHeight="1" x14ac:dyDescent="0.25">
      <c r="A17" s="24" t="s">
        <v>116</v>
      </c>
      <c r="B17" s="25" t="s">
        <v>81</v>
      </c>
      <c r="C17" s="26">
        <f t="shared" ref="C17:J17" si="8">C18</f>
        <v>2300000000</v>
      </c>
      <c r="D17" s="26">
        <f t="shared" si="8"/>
        <v>0</v>
      </c>
      <c r="E17" s="26">
        <f t="shared" si="7"/>
        <v>2300000000</v>
      </c>
      <c r="F17" s="26">
        <f t="shared" si="8"/>
        <v>0</v>
      </c>
      <c r="G17" s="26">
        <f t="shared" ref="G17" si="9">E17+F17</f>
        <v>2300000000</v>
      </c>
      <c r="H17" s="26">
        <f t="shared" si="8"/>
        <v>0</v>
      </c>
      <c r="I17" s="26">
        <f t="shared" ref="I17" si="10">G17+H17</f>
        <v>2300000000</v>
      </c>
      <c r="J17" s="26">
        <f t="shared" si="8"/>
        <v>0</v>
      </c>
      <c r="K17" s="26">
        <f t="shared" ref="K17" si="11">I17+J17</f>
        <v>2300000000</v>
      </c>
    </row>
    <row r="18" spans="1:12" ht="63" customHeight="1" x14ac:dyDescent="0.25">
      <c r="A18" s="27" t="s">
        <v>8</v>
      </c>
      <c r="B18" s="28" t="s">
        <v>95</v>
      </c>
      <c r="C18" s="29">
        <v>2300000000</v>
      </c>
      <c r="D18" s="29"/>
      <c r="E18" s="29">
        <f t="shared" si="7"/>
        <v>2300000000</v>
      </c>
      <c r="F18" s="29"/>
      <c r="G18" s="29">
        <f>E18+F18</f>
        <v>2300000000</v>
      </c>
      <c r="H18" s="29"/>
      <c r="I18" s="29">
        <f>G18+H18</f>
        <v>2300000000</v>
      </c>
      <c r="J18" s="29"/>
      <c r="K18" s="29">
        <f>I18+J18</f>
        <v>2300000000</v>
      </c>
    </row>
    <row r="19" spans="1:12" ht="31.5" x14ac:dyDescent="0.25">
      <c r="A19" s="24" t="s">
        <v>117</v>
      </c>
      <c r="B19" s="25" t="s">
        <v>73</v>
      </c>
      <c r="C19" s="26">
        <f t="shared" ref="C19" si="12">C20-C22</f>
        <v>25609234</v>
      </c>
      <c r="D19" s="26">
        <f t="shared" ref="D19:F19" si="13">D20-D22</f>
        <v>0</v>
      </c>
      <c r="E19" s="26">
        <f t="shared" si="7"/>
        <v>25609234</v>
      </c>
      <c r="F19" s="26">
        <f t="shared" si="13"/>
        <v>-1</v>
      </c>
      <c r="G19" s="26">
        <f>E19+F19</f>
        <v>25609233</v>
      </c>
      <c r="H19" s="26">
        <f t="shared" ref="H19:J19" si="14">H20-H22</f>
        <v>0</v>
      </c>
      <c r="I19" s="26">
        <f>G19+H19</f>
        <v>25609233</v>
      </c>
      <c r="J19" s="26">
        <f t="shared" si="14"/>
        <v>0</v>
      </c>
      <c r="K19" s="26">
        <f>I19+J19</f>
        <v>25609233</v>
      </c>
    </row>
    <row r="20" spans="1:12" ht="32.25" customHeight="1" x14ac:dyDescent="0.25">
      <c r="A20" s="24" t="s">
        <v>118</v>
      </c>
      <c r="B20" s="25" t="s">
        <v>74</v>
      </c>
      <c r="C20" s="26">
        <f t="shared" ref="C20:J20" si="15">C21</f>
        <v>17197359234</v>
      </c>
      <c r="D20" s="26">
        <f t="shared" si="15"/>
        <v>0</v>
      </c>
      <c r="E20" s="26">
        <f t="shared" si="7"/>
        <v>17197359234</v>
      </c>
      <c r="F20" s="26">
        <f t="shared" si="15"/>
        <v>-1</v>
      </c>
      <c r="G20" s="26">
        <f t="shared" ref="G20" si="16">E20+F20</f>
        <v>17197359233</v>
      </c>
      <c r="H20" s="26">
        <f t="shared" si="15"/>
        <v>10000000000</v>
      </c>
      <c r="I20" s="26">
        <f t="shared" ref="I20" si="17">G20+H20</f>
        <v>27197359233</v>
      </c>
      <c r="J20" s="26">
        <f t="shared" si="15"/>
        <v>0</v>
      </c>
      <c r="K20" s="26">
        <f t="shared" ref="K20" si="18">I20+J20</f>
        <v>27197359233</v>
      </c>
    </row>
    <row r="21" spans="1:12" ht="49.5" customHeight="1" x14ac:dyDescent="0.25">
      <c r="A21" s="27" t="s">
        <v>75</v>
      </c>
      <c r="B21" s="28" t="s">
        <v>96</v>
      </c>
      <c r="C21" s="29">
        <v>17197359234</v>
      </c>
      <c r="D21" s="29"/>
      <c r="E21" s="29">
        <f t="shared" si="7"/>
        <v>17197359234</v>
      </c>
      <c r="F21" s="29">
        <v>-1</v>
      </c>
      <c r="G21" s="29">
        <f>E21+F21</f>
        <v>17197359233</v>
      </c>
      <c r="H21" s="29">
        <f>10155871146-66327126-89544020</f>
        <v>10000000000</v>
      </c>
      <c r="I21" s="29">
        <f>G21+H21</f>
        <v>27197359233</v>
      </c>
      <c r="J21" s="29"/>
      <c r="K21" s="29">
        <f>I21+J21</f>
        <v>27197359233</v>
      </c>
    </row>
    <row r="22" spans="1:12" ht="47.25" customHeight="1" x14ac:dyDescent="0.25">
      <c r="A22" s="24" t="s">
        <v>119</v>
      </c>
      <c r="B22" s="25" t="s">
        <v>76</v>
      </c>
      <c r="C22" s="26">
        <f t="shared" ref="C22:J22" si="19">C23</f>
        <v>17171750000</v>
      </c>
      <c r="D22" s="26">
        <f t="shared" si="19"/>
        <v>0</v>
      </c>
      <c r="E22" s="26">
        <f t="shared" si="7"/>
        <v>17171750000</v>
      </c>
      <c r="F22" s="26">
        <f t="shared" si="19"/>
        <v>0</v>
      </c>
      <c r="G22" s="26">
        <f t="shared" ref="G22" si="20">E22+F22</f>
        <v>17171750000</v>
      </c>
      <c r="H22" s="26">
        <f t="shared" si="19"/>
        <v>10000000000</v>
      </c>
      <c r="I22" s="26">
        <f t="shared" ref="I22" si="21">G22+H22</f>
        <v>27171750000</v>
      </c>
      <c r="J22" s="26">
        <f t="shared" si="19"/>
        <v>0</v>
      </c>
      <c r="K22" s="26">
        <f t="shared" ref="K22" si="22">I22+J22</f>
        <v>27171750000</v>
      </c>
      <c r="L22" s="40"/>
    </row>
    <row r="23" spans="1:12" ht="47.45" customHeight="1" x14ac:dyDescent="0.25">
      <c r="A23" s="27" t="s">
        <v>77</v>
      </c>
      <c r="B23" s="28" t="s">
        <v>97</v>
      </c>
      <c r="C23" s="29">
        <v>17171750000</v>
      </c>
      <c r="D23" s="29"/>
      <c r="E23" s="29">
        <f t="shared" si="7"/>
        <v>17171750000</v>
      </c>
      <c r="F23" s="29"/>
      <c r="G23" s="29">
        <f>E23+F23</f>
        <v>17171750000</v>
      </c>
      <c r="H23" s="29">
        <v>10000000000</v>
      </c>
      <c r="I23" s="29">
        <f>G23+H23</f>
        <v>27171750000</v>
      </c>
      <c r="J23" s="29"/>
      <c r="K23" s="29">
        <f>I23+J23</f>
        <v>27171750000</v>
      </c>
    </row>
    <row r="24" spans="1:12" ht="32.450000000000003" customHeight="1" x14ac:dyDescent="0.25">
      <c r="A24" s="24" t="s">
        <v>120</v>
      </c>
      <c r="B24" s="25" t="s">
        <v>84</v>
      </c>
      <c r="C24" s="26">
        <f t="shared" ref="C24" si="23">C25-C27</f>
        <v>-725834100</v>
      </c>
      <c r="D24" s="26">
        <f t="shared" ref="D24:F24" si="24">D25-D27</f>
        <v>0</v>
      </c>
      <c r="E24" s="26">
        <f t="shared" si="7"/>
        <v>-725834100</v>
      </c>
      <c r="F24" s="26">
        <f t="shared" si="24"/>
        <v>0</v>
      </c>
      <c r="G24" s="26">
        <f t="shared" ref="G24" si="25">E24+F24</f>
        <v>-725834100</v>
      </c>
      <c r="H24" s="26">
        <f t="shared" ref="H24:J24" si="26">H25-H27</f>
        <v>0</v>
      </c>
      <c r="I24" s="26">
        <f t="shared" ref="I24:I25" si="27">G24+H24</f>
        <v>-725834100</v>
      </c>
      <c r="J24" s="26">
        <f t="shared" si="26"/>
        <v>0</v>
      </c>
      <c r="K24" s="26">
        <f t="shared" ref="K24:K25" si="28">I24+J24</f>
        <v>-725834100</v>
      </c>
    </row>
    <row r="25" spans="1:12" ht="51" customHeight="1" x14ac:dyDescent="0.25">
      <c r="A25" s="24" t="s">
        <v>121</v>
      </c>
      <c r="B25" s="25" t="s">
        <v>85</v>
      </c>
      <c r="C25" s="26">
        <f t="shared" ref="C25:J25" si="29">C26</f>
        <v>4968111852</v>
      </c>
      <c r="D25" s="26">
        <f t="shared" si="29"/>
        <v>46979442</v>
      </c>
      <c r="E25" s="26">
        <f t="shared" si="7"/>
        <v>5015091294</v>
      </c>
      <c r="F25" s="26">
        <f t="shared" si="29"/>
        <v>0</v>
      </c>
      <c r="G25" s="26">
        <f t="shared" ref="G25" si="30">E25+F25</f>
        <v>5015091294</v>
      </c>
      <c r="H25" s="26">
        <f t="shared" si="29"/>
        <v>0</v>
      </c>
      <c r="I25" s="26">
        <f t="shared" si="27"/>
        <v>5015091294</v>
      </c>
      <c r="J25" s="26">
        <f t="shared" si="29"/>
        <v>0</v>
      </c>
      <c r="K25" s="26">
        <f t="shared" si="28"/>
        <v>5015091294</v>
      </c>
    </row>
    <row r="26" spans="1:12" ht="63.75" customHeight="1" x14ac:dyDescent="0.25">
      <c r="A26" s="27" t="s">
        <v>98</v>
      </c>
      <c r="B26" s="28" t="s">
        <v>99</v>
      </c>
      <c r="C26" s="30">
        <v>4968111852</v>
      </c>
      <c r="D26" s="30">
        <v>46979442</v>
      </c>
      <c r="E26" s="30">
        <f t="shared" si="7"/>
        <v>5015091294</v>
      </c>
      <c r="F26" s="30"/>
      <c r="G26" s="30">
        <f>E26+F26</f>
        <v>5015091294</v>
      </c>
      <c r="H26" s="30"/>
      <c r="I26" s="30">
        <f>G26+H26</f>
        <v>5015091294</v>
      </c>
      <c r="J26" s="30"/>
      <c r="K26" s="30">
        <f>I26+J26</f>
        <v>5015091294</v>
      </c>
    </row>
    <row r="27" spans="1:12" ht="64.5" customHeight="1" x14ac:dyDescent="0.25">
      <c r="A27" s="24" t="s">
        <v>122</v>
      </c>
      <c r="B27" s="25" t="s">
        <v>78</v>
      </c>
      <c r="C27" s="26">
        <f t="shared" ref="C27:J27" si="31">C28</f>
        <v>5693945952</v>
      </c>
      <c r="D27" s="26">
        <f t="shared" si="31"/>
        <v>46979442</v>
      </c>
      <c r="E27" s="26">
        <f t="shared" si="7"/>
        <v>5740925394</v>
      </c>
      <c r="F27" s="26">
        <f t="shared" si="31"/>
        <v>0</v>
      </c>
      <c r="G27" s="26">
        <f t="shared" ref="G27" si="32">E27+F27</f>
        <v>5740925394</v>
      </c>
      <c r="H27" s="26">
        <f t="shared" si="31"/>
        <v>0</v>
      </c>
      <c r="I27" s="26">
        <f t="shared" ref="I27" si="33">G27+H27</f>
        <v>5740925394</v>
      </c>
      <c r="J27" s="26">
        <f t="shared" si="31"/>
        <v>0</v>
      </c>
      <c r="K27" s="26">
        <f t="shared" ref="K27" si="34">I27+J27</f>
        <v>5740925394</v>
      </c>
    </row>
    <row r="28" spans="1:12" ht="64.900000000000006" customHeight="1" x14ac:dyDescent="0.25">
      <c r="A28" s="27" t="s">
        <v>100</v>
      </c>
      <c r="B28" s="28" t="s">
        <v>101</v>
      </c>
      <c r="C28" s="29">
        <v>5693945952</v>
      </c>
      <c r="D28" s="29">
        <v>46979442</v>
      </c>
      <c r="E28" s="29">
        <f t="shared" si="7"/>
        <v>5740925394</v>
      </c>
      <c r="F28" s="29"/>
      <c r="G28" s="29">
        <f>E28+F28</f>
        <v>5740925394</v>
      </c>
      <c r="H28" s="29"/>
      <c r="I28" s="29">
        <f>G28+H28</f>
        <v>5740925394</v>
      </c>
      <c r="J28" s="29"/>
      <c r="K28" s="29">
        <f>I28+J28</f>
        <v>5740925394</v>
      </c>
      <c r="L28" s="40"/>
    </row>
    <row r="29" spans="1:12" ht="47.25" hidden="1" customHeight="1" x14ac:dyDescent="0.25">
      <c r="A29" s="31" t="s">
        <v>111</v>
      </c>
      <c r="B29" s="25" t="s">
        <v>29</v>
      </c>
      <c r="C29" s="32">
        <f t="shared" ref="C29:J29" si="35">C30</f>
        <v>0</v>
      </c>
      <c r="D29" s="32">
        <f t="shared" si="35"/>
        <v>0</v>
      </c>
      <c r="E29" s="32">
        <f t="shared" si="7"/>
        <v>0</v>
      </c>
      <c r="F29" s="32">
        <f t="shared" si="35"/>
        <v>0</v>
      </c>
      <c r="G29" s="32"/>
      <c r="H29" s="32">
        <f t="shared" si="35"/>
        <v>0</v>
      </c>
      <c r="I29" s="32"/>
      <c r="J29" s="32">
        <f t="shared" si="35"/>
        <v>0</v>
      </c>
      <c r="K29" s="32"/>
    </row>
    <row r="30" spans="1:12" ht="48" hidden="1" customHeight="1" x14ac:dyDescent="0.25">
      <c r="A30" s="27" t="s">
        <v>112</v>
      </c>
      <c r="B30" s="28" t="s">
        <v>113</v>
      </c>
      <c r="C30" s="29"/>
      <c r="D30" s="29"/>
      <c r="E30" s="29">
        <f t="shared" si="7"/>
        <v>0</v>
      </c>
      <c r="F30" s="29"/>
      <c r="G30" s="29"/>
      <c r="H30" s="29"/>
      <c r="I30" s="29"/>
      <c r="J30" s="29"/>
      <c r="K30" s="29"/>
    </row>
    <row r="31" spans="1:12" ht="48.75" customHeight="1" x14ac:dyDescent="0.25">
      <c r="A31" s="24" t="s">
        <v>123</v>
      </c>
      <c r="B31" s="25" t="s">
        <v>82</v>
      </c>
      <c r="C31" s="33">
        <f t="shared" ref="C31" si="36">C34-C32</f>
        <v>224866</v>
      </c>
      <c r="D31" s="33">
        <f t="shared" ref="D31:F31" si="37">D34-D32</f>
        <v>0</v>
      </c>
      <c r="E31" s="33">
        <f t="shared" si="7"/>
        <v>224866</v>
      </c>
      <c r="F31" s="33">
        <f t="shared" si="37"/>
        <v>1</v>
      </c>
      <c r="G31" s="33">
        <f>E31+F31</f>
        <v>224867</v>
      </c>
      <c r="H31" s="33">
        <f t="shared" ref="H31:J31" si="38">H34-H32</f>
        <v>-66327126</v>
      </c>
      <c r="I31" s="33">
        <f>G31+H31</f>
        <v>-66102259</v>
      </c>
      <c r="J31" s="33">
        <f t="shared" si="38"/>
        <v>0</v>
      </c>
      <c r="K31" s="33">
        <f>I31+J31</f>
        <v>-66102259</v>
      </c>
    </row>
    <row r="32" spans="1:12" ht="33" customHeight="1" x14ac:dyDescent="0.25">
      <c r="A32" s="24" t="s">
        <v>124</v>
      </c>
      <c r="B32" s="25" t="s">
        <v>80</v>
      </c>
      <c r="C32" s="26">
        <f t="shared" ref="C32:J32" si="39">C33</f>
        <v>989954125</v>
      </c>
      <c r="D32" s="26">
        <f t="shared" si="39"/>
        <v>2225000</v>
      </c>
      <c r="E32" s="26">
        <f t="shared" si="7"/>
        <v>992179125</v>
      </c>
      <c r="F32" s="26">
        <f t="shared" si="39"/>
        <v>40000000</v>
      </c>
      <c r="G32" s="26">
        <f>E32+F32</f>
        <v>1032179125</v>
      </c>
      <c r="H32" s="26">
        <f t="shared" si="39"/>
        <v>29702126</v>
      </c>
      <c r="I32" s="26">
        <f>G32+H32</f>
        <v>1061881251</v>
      </c>
      <c r="J32" s="26">
        <f t="shared" si="39"/>
        <v>69112500</v>
      </c>
      <c r="K32" s="26">
        <f>I32+J32</f>
        <v>1130993751</v>
      </c>
    </row>
    <row r="33" spans="1:12" s="34" customFormat="1" ht="67.150000000000006" customHeight="1" x14ac:dyDescent="0.25">
      <c r="A33" s="27" t="s">
        <v>105</v>
      </c>
      <c r="B33" s="28" t="s">
        <v>104</v>
      </c>
      <c r="C33" s="29">
        <v>989954125</v>
      </c>
      <c r="D33" s="29">
        <v>2225000</v>
      </c>
      <c r="E33" s="29">
        <f t="shared" si="7"/>
        <v>992179125</v>
      </c>
      <c r="F33" s="29">
        <v>40000000</v>
      </c>
      <c r="G33" s="29">
        <f>E33+F33</f>
        <v>1032179125</v>
      </c>
      <c r="H33" s="29">
        <f>-36625000+66327126</f>
        <v>29702126</v>
      </c>
      <c r="I33" s="29">
        <f>G33+H33</f>
        <v>1061881251</v>
      </c>
      <c r="J33" s="29">
        <f>76612500-7500000</f>
        <v>69112500</v>
      </c>
      <c r="K33" s="29">
        <f>I33+J33</f>
        <v>1130993751</v>
      </c>
    </row>
    <row r="34" spans="1:12" ht="47.25" x14ac:dyDescent="0.25">
      <c r="A34" s="24" t="s">
        <v>125</v>
      </c>
      <c r="B34" s="25" t="s">
        <v>83</v>
      </c>
      <c r="C34" s="26">
        <f>SUM(C35:C36)</f>
        <v>990178991</v>
      </c>
      <c r="D34" s="26">
        <f>SUM(D35:D36)</f>
        <v>2225000</v>
      </c>
      <c r="E34" s="26">
        <f t="shared" si="7"/>
        <v>992403991</v>
      </c>
      <c r="F34" s="26">
        <f>SUM(F35:F36)</f>
        <v>40000001</v>
      </c>
      <c r="G34" s="26">
        <f>E34+F34</f>
        <v>1032403992</v>
      </c>
      <c r="H34" s="26">
        <f>SUM(H35:H36)</f>
        <v>-36625000</v>
      </c>
      <c r="I34" s="26">
        <f>G34+H34</f>
        <v>995778992</v>
      </c>
      <c r="J34" s="26">
        <f>SUM(J35:J36)</f>
        <v>69112500</v>
      </c>
      <c r="K34" s="26">
        <f>I34+J34</f>
        <v>1064891492</v>
      </c>
    </row>
    <row r="35" spans="1:12" ht="62.25" hidden="1" customHeight="1" x14ac:dyDescent="0.25">
      <c r="A35" s="35" t="s">
        <v>109</v>
      </c>
      <c r="B35" s="28" t="s">
        <v>110</v>
      </c>
      <c r="C35" s="26"/>
      <c r="D35" s="26"/>
      <c r="E35" s="26">
        <f t="shared" si="7"/>
        <v>0</v>
      </c>
      <c r="F35" s="26"/>
      <c r="G35" s="26">
        <v>97362070957</v>
      </c>
      <c r="H35" s="26"/>
      <c r="I35" s="26">
        <v>97362070957</v>
      </c>
      <c r="J35" s="26"/>
      <c r="K35" s="26">
        <v>97362070957</v>
      </c>
    </row>
    <row r="36" spans="1:12" s="34" customFormat="1" ht="79.5" customHeight="1" x14ac:dyDescent="0.25">
      <c r="A36" s="27" t="s">
        <v>107</v>
      </c>
      <c r="B36" s="28" t="s">
        <v>106</v>
      </c>
      <c r="C36" s="29">
        <f>989954125+224866</f>
        <v>990178991</v>
      </c>
      <c r="D36" s="29">
        <v>2225000</v>
      </c>
      <c r="E36" s="29">
        <f t="shared" si="7"/>
        <v>992403991</v>
      </c>
      <c r="F36" s="29">
        <f>1+40000000</f>
        <v>40000001</v>
      </c>
      <c r="G36" s="29">
        <f>E36+F36</f>
        <v>1032403992</v>
      </c>
      <c r="H36" s="29">
        <v>-36625000</v>
      </c>
      <c r="I36" s="29">
        <f>G36+H36</f>
        <v>995778992</v>
      </c>
      <c r="J36" s="29">
        <v>69112500</v>
      </c>
      <c r="K36" s="29">
        <f>I36+J36</f>
        <v>1064891492</v>
      </c>
    </row>
    <row r="37" spans="1:12" s="36" customFormat="1" ht="36.75" customHeight="1" x14ac:dyDescent="0.25">
      <c r="A37" s="24" t="s">
        <v>126</v>
      </c>
      <c r="B37" s="25" t="s">
        <v>79</v>
      </c>
      <c r="C37" s="26">
        <f t="shared" ref="C37" si="40">C39-C38</f>
        <v>0</v>
      </c>
      <c r="D37" s="26">
        <f t="shared" ref="D37:F37" si="41">D39-D38</f>
        <v>0</v>
      </c>
      <c r="E37" s="26">
        <f t="shared" si="7"/>
        <v>0</v>
      </c>
      <c r="F37" s="26">
        <f t="shared" si="41"/>
        <v>0</v>
      </c>
      <c r="G37" s="26">
        <f>E37+F37</f>
        <v>0</v>
      </c>
      <c r="H37" s="26">
        <f t="shared" ref="H37:J37" si="42">H39-H38</f>
        <v>155871146</v>
      </c>
      <c r="I37" s="26">
        <f>G37+H37</f>
        <v>155871146</v>
      </c>
      <c r="J37" s="26">
        <f t="shared" si="42"/>
        <v>0</v>
      </c>
      <c r="K37" s="26">
        <f>I37+J37</f>
        <v>155871146</v>
      </c>
    </row>
    <row r="38" spans="1:12" s="36" customFormat="1" ht="33" customHeight="1" x14ac:dyDescent="0.25">
      <c r="A38" s="27" t="s">
        <v>127</v>
      </c>
      <c r="B38" s="28" t="s">
        <v>103</v>
      </c>
      <c r="C38" s="29">
        <f>C15+C20+C25+C34+C29+65343209938</f>
        <v>91498860015</v>
      </c>
      <c r="D38" s="29">
        <f>D15+D20+D25+D34+D29+5548350300+265656200</f>
        <v>5863210942</v>
      </c>
      <c r="E38" s="29">
        <f>E15+E20+E25+E34+E29+71157216438</f>
        <v>97362070957</v>
      </c>
      <c r="F38" s="29">
        <f>F15+F20+F25+F34+F29+1076030521-899125021</f>
        <v>216905500</v>
      </c>
      <c r="G38" s="29">
        <f>G15+G20+G25+G34+G29+71334121938</f>
        <v>97578976457</v>
      </c>
      <c r="H38" s="29">
        <f>H15+H20+H25+H34+H29+2230394023</f>
        <v>12193769023</v>
      </c>
      <c r="I38" s="29">
        <f>I15+I20+I25+I34+I29+73564515961+38089000</f>
        <v>109810834480</v>
      </c>
      <c r="J38" s="29">
        <f>J15+J20+J25+J34+J29+782396550</f>
        <v>851509050</v>
      </c>
      <c r="K38" s="29">
        <f>K15+K20+K25+K34+K29+74385001511</f>
        <v>110662343530</v>
      </c>
      <c r="L38" s="41"/>
    </row>
    <row r="39" spans="1:12" s="36" customFormat="1" ht="30.75" customHeight="1" x14ac:dyDescent="0.25">
      <c r="A39" s="27" t="s">
        <v>128</v>
      </c>
      <c r="B39" s="28" t="s">
        <v>41</v>
      </c>
      <c r="C39" s="29">
        <f>C17+C22+C27+C32+65343209938</f>
        <v>91498860015</v>
      </c>
      <c r="D39" s="29">
        <f>D17+D22+D27+D32+5548350300+265656200</f>
        <v>5863210942</v>
      </c>
      <c r="E39" s="29">
        <f>E17+E22+E27+E32+71157216438</f>
        <v>97362070957</v>
      </c>
      <c r="F39" s="29">
        <f>F17+F22+F27+F32+1076030521-899125021</f>
        <v>216905500</v>
      </c>
      <c r="G39" s="29">
        <f>G17+G22+G27+G32+71334121938</f>
        <v>97578976457</v>
      </c>
      <c r="H39" s="29">
        <f>H17+H22+H27+H32+2319938043</f>
        <v>12349640169</v>
      </c>
      <c r="I39" s="29">
        <f>I17+I22+I27+I32+73654059981+38089000</f>
        <v>109966705626</v>
      </c>
      <c r="J39" s="29">
        <f>J17+J22+J27+J32+782396550</f>
        <v>851509050</v>
      </c>
      <c r="K39" s="29">
        <f>K17+K22+K27+K32+74474545531</f>
        <v>110818214676</v>
      </c>
    </row>
    <row r="40" spans="1:12" ht="19.5" customHeight="1" x14ac:dyDescent="0.3">
      <c r="A40" s="27"/>
      <c r="B40" s="37" t="s">
        <v>108</v>
      </c>
      <c r="C40" s="26">
        <f>C14+C19+C24+C31+C37+C29</f>
        <v>0</v>
      </c>
      <c r="D40" s="26">
        <f>D14+D19+D24+D31+D37+D29</f>
        <v>0</v>
      </c>
      <c r="E40" s="26">
        <f t="shared" si="7"/>
        <v>0</v>
      </c>
      <c r="F40" s="26">
        <f>F14+F19+F24+F31+F37+F29</f>
        <v>0</v>
      </c>
      <c r="G40" s="26">
        <f t="shared" ref="G40" si="43">E40+F40</f>
        <v>0</v>
      </c>
      <c r="H40" s="26">
        <f>H14+H19+H24+H31+H37+H29</f>
        <v>89544020</v>
      </c>
      <c r="I40" s="26">
        <f t="shared" ref="I40" si="44">G40+H40</f>
        <v>89544020</v>
      </c>
      <c r="J40" s="26">
        <f>J14+J19+J24+J31+J37+J29</f>
        <v>0</v>
      </c>
      <c r="K40" s="26">
        <f t="shared" ref="K40" si="45">I40+J40</f>
        <v>89544020</v>
      </c>
      <c r="L40" s="46" t="s">
        <v>135</v>
      </c>
    </row>
    <row r="41" spans="1:12" ht="15.75" x14ac:dyDescent="0.25">
      <c r="C41" s="38"/>
      <c r="D41" s="38"/>
      <c r="E41" s="38"/>
      <c r="G41" s="40"/>
      <c r="H41" s="40"/>
      <c r="I41" s="40"/>
      <c r="J41" s="40"/>
      <c r="K41" s="40"/>
    </row>
    <row r="42" spans="1:12" ht="12.75" hidden="1" customHeight="1" x14ac:dyDescent="0.25">
      <c r="C42" s="29">
        <v>4122059282.8899999</v>
      </c>
      <c r="D42" s="42"/>
      <c r="E42" s="42"/>
    </row>
    <row r="43" spans="1:12" ht="12.75" hidden="1" customHeight="1" x14ac:dyDescent="0.2">
      <c r="B43" s="39" t="s">
        <v>86</v>
      </c>
    </row>
    <row r="44" spans="1:12" ht="12.75" hidden="1" customHeight="1" x14ac:dyDescent="0.2">
      <c r="B44" s="39" t="s">
        <v>87</v>
      </c>
    </row>
    <row r="45" spans="1:12" ht="12.75" hidden="1" customHeight="1" x14ac:dyDescent="0.2">
      <c r="B45" s="39" t="s">
        <v>88</v>
      </c>
    </row>
    <row r="46" spans="1:12" hidden="1" x14ac:dyDescent="0.2">
      <c r="B46" s="39" t="s">
        <v>90</v>
      </c>
      <c r="C46" s="40"/>
      <c r="D46" s="40"/>
      <c r="E46" s="40"/>
    </row>
    <row r="47" spans="1:12" hidden="1" x14ac:dyDescent="0.2">
      <c r="B47" s="39" t="s">
        <v>91</v>
      </c>
      <c r="C47" s="40"/>
      <c r="D47" s="40"/>
      <c r="E47" s="40"/>
    </row>
    <row r="48" spans="1:12" hidden="1" x14ac:dyDescent="0.2">
      <c r="B48" s="39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40"/>
      <c r="D53" s="40"/>
      <c r="E53" s="40"/>
    </row>
  </sheetData>
  <mergeCells count="10">
    <mergeCell ref="A9:K9"/>
    <mergeCell ref="A10:K10"/>
    <mergeCell ref="A11:K11"/>
    <mergeCell ref="A12:B12"/>
    <mergeCell ref="A1:K1"/>
    <mergeCell ref="A2:K2"/>
    <mergeCell ref="A3:K3"/>
    <mergeCell ref="A5:K5"/>
    <mergeCell ref="A6:K6"/>
    <mergeCell ref="A7:K7"/>
  </mergeCells>
  <phoneticPr fontId="0" type="noConversion"/>
  <printOptions horizontalCentered="1"/>
  <pageMargins left="0.78740157480314965" right="0.39370078740157483" top="0.78740157480314965" bottom="0.59055118110236227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2019-06-28T13:36:32Z</cp:lastPrinted>
  <dcterms:created xsi:type="dcterms:W3CDTF">2002-10-06T09:19:10Z</dcterms:created>
  <dcterms:modified xsi:type="dcterms:W3CDTF">2019-07-04T07:21:53Z</dcterms:modified>
</cp:coreProperties>
</file>