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2"/>
  </bookViews>
  <sheets>
    <sheet name="закон" sheetId="1" state="hidden" r:id="rId1"/>
    <sheet name="Лист3" sheetId="3" r:id="rId2"/>
    <sheet name="Лист2 (2)" sheetId="4" r:id="rId3"/>
  </sheets>
  <definedNames>
    <definedName name="_xlnm.Print_Titles" localSheetId="2">'Лист2 (2)'!$7:$7</definedName>
    <definedName name="_xlnm.Print_Area" localSheetId="0">закон!$A$2:$C$53</definedName>
  </definedNames>
  <calcPr calcId="125725"/>
</workbook>
</file>

<file path=xl/calcChain.xml><?xml version="1.0" encoding="utf-8"?>
<calcChain xmlns="http://schemas.openxmlformats.org/spreadsheetml/2006/main">
  <c r="L65" i="4"/>
  <c r="J58"/>
  <c r="L45"/>
  <c r="J45"/>
  <c r="L43"/>
  <c r="J43"/>
  <c r="H43"/>
  <c r="F43"/>
  <c r="D43"/>
  <c r="E42"/>
  <c r="G42" s="1"/>
  <c r="I42" s="1"/>
  <c r="K42" s="1"/>
  <c r="E41"/>
  <c r="G41" s="1"/>
  <c r="I41" s="1"/>
  <c r="K41" s="1"/>
  <c r="K39"/>
  <c r="M38"/>
  <c r="L38"/>
  <c r="J38"/>
  <c r="H38"/>
  <c r="F38"/>
  <c r="D38"/>
  <c r="C38"/>
  <c r="E37"/>
  <c r="G37" s="1"/>
  <c r="I37" s="1"/>
  <c r="K37" s="1"/>
  <c r="E36"/>
  <c r="G36" s="1"/>
  <c r="I36" s="1"/>
  <c r="K36" s="1"/>
  <c r="E35"/>
  <c r="G35" s="1"/>
  <c r="I35" s="1"/>
  <c r="K35" s="1"/>
  <c r="M34"/>
  <c r="M33" s="1"/>
  <c r="L34"/>
  <c r="J34"/>
  <c r="H34"/>
  <c r="F34"/>
  <c r="D34"/>
  <c r="C34"/>
  <c r="L33"/>
  <c r="J33"/>
  <c r="H33"/>
  <c r="F33"/>
  <c r="D33"/>
  <c r="C33"/>
  <c r="E31"/>
  <c r="G31" s="1"/>
  <c r="I31" s="1"/>
  <c r="K31" s="1"/>
  <c r="E30"/>
  <c r="G30" s="1"/>
  <c r="I30" s="1"/>
  <c r="K30" s="1"/>
  <c r="E29"/>
  <c r="G29" s="1"/>
  <c r="I29" s="1"/>
  <c r="K29" s="1"/>
  <c r="M28"/>
  <c r="L28"/>
  <c r="J28"/>
  <c r="H28"/>
  <c r="F28"/>
  <c r="D28"/>
  <c r="C28"/>
  <c r="E27"/>
  <c r="G27" s="1"/>
  <c r="I27" s="1"/>
  <c r="K27" s="1"/>
  <c r="E26"/>
  <c r="G26" s="1"/>
  <c r="I26" s="1"/>
  <c r="K26" s="1"/>
  <c r="E25"/>
  <c r="G25" s="1"/>
  <c r="I25" s="1"/>
  <c r="K25" s="1"/>
  <c r="E24"/>
  <c r="G24" s="1"/>
  <c r="I24" s="1"/>
  <c r="K24" s="1"/>
  <c r="E23"/>
  <c r="G23" s="1"/>
  <c r="I23" s="1"/>
  <c r="K23" s="1"/>
  <c r="E22"/>
  <c r="G22" s="1"/>
  <c r="I22" s="1"/>
  <c r="K22" s="1"/>
  <c r="M21"/>
  <c r="L21"/>
  <c r="J21"/>
  <c r="H21"/>
  <c r="F21"/>
  <c r="D21"/>
  <c r="C21"/>
  <c r="E21" s="1"/>
  <c r="G21" s="1"/>
  <c r="I21" s="1"/>
  <c r="K21" s="1"/>
  <c r="J20"/>
  <c r="E20"/>
  <c r="G20" s="1"/>
  <c r="I20" s="1"/>
  <c r="K20" s="1"/>
  <c r="M19"/>
  <c r="L19"/>
  <c r="J19"/>
  <c r="H19"/>
  <c r="H18" s="1"/>
  <c r="F19"/>
  <c r="D19"/>
  <c r="D18" s="1"/>
  <c r="C19"/>
  <c r="L18"/>
  <c r="E17"/>
  <c r="G17" s="1"/>
  <c r="I17" s="1"/>
  <c r="K17" s="1"/>
  <c r="M16"/>
  <c r="L16"/>
  <c r="J16"/>
  <c r="H16"/>
  <c r="F16"/>
  <c r="D16"/>
  <c r="C16"/>
  <c r="E15"/>
  <c r="G15" s="1"/>
  <c r="I15" s="1"/>
  <c r="K15" s="1"/>
  <c r="M14"/>
  <c r="L14"/>
  <c r="J14"/>
  <c r="H14"/>
  <c r="F14"/>
  <c r="D14"/>
  <c r="C14"/>
  <c r="L13"/>
  <c r="J13"/>
  <c r="H13"/>
  <c r="F13"/>
  <c r="D13"/>
  <c r="C13"/>
  <c r="E12"/>
  <c r="G12" s="1"/>
  <c r="I12" s="1"/>
  <c r="K12" s="1"/>
  <c r="M11"/>
  <c r="M45" s="1"/>
  <c r="L11"/>
  <c r="J11"/>
  <c r="H11"/>
  <c r="F11"/>
  <c r="D11"/>
  <c r="C11"/>
  <c r="C45" s="1"/>
  <c r="E10"/>
  <c r="G10" s="1"/>
  <c r="I10" s="1"/>
  <c r="K10" s="1"/>
  <c r="M9"/>
  <c r="L9"/>
  <c r="J9"/>
  <c r="H9"/>
  <c r="F9"/>
  <c r="D9"/>
  <c r="C9"/>
  <c r="C44" s="1"/>
  <c r="E44" s="1"/>
  <c r="L8"/>
  <c r="J8"/>
  <c r="H8"/>
  <c r="F8"/>
  <c r="D8"/>
  <c r="C8"/>
  <c r="F18" l="1"/>
  <c r="L46"/>
  <c r="J18"/>
  <c r="D46"/>
  <c r="H46"/>
  <c r="F46"/>
  <c r="J46"/>
  <c r="E13"/>
  <c r="G13" s="1"/>
  <c r="I13" s="1"/>
  <c r="K13" s="1"/>
  <c r="E14"/>
  <c r="G14" s="1"/>
  <c r="I14" s="1"/>
  <c r="K14" s="1"/>
  <c r="E16"/>
  <c r="G16" s="1"/>
  <c r="I16" s="1"/>
  <c r="K16" s="1"/>
  <c r="C18"/>
  <c r="E18" s="1"/>
  <c r="G18" s="1"/>
  <c r="I18" s="1"/>
  <c r="K18" s="1"/>
  <c r="E19"/>
  <c r="G19" s="1"/>
  <c r="I19" s="1"/>
  <c r="K19" s="1"/>
  <c r="E28"/>
  <c r="G28" s="1"/>
  <c r="I28" s="1"/>
  <c r="K28" s="1"/>
  <c r="E33"/>
  <c r="G33" s="1"/>
  <c r="I33" s="1"/>
  <c r="K33" s="1"/>
  <c r="E34"/>
  <c r="G34" s="1"/>
  <c r="I34" s="1"/>
  <c r="K34" s="1"/>
  <c r="E38"/>
  <c r="G38" s="1"/>
  <c r="M44"/>
  <c r="M18"/>
  <c r="M13"/>
  <c r="M8"/>
  <c r="E45"/>
  <c r="C43"/>
  <c r="E43" s="1"/>
  <c r="I38"/>
  <c r="C46"/>
  <c r="E46" s="1"/>
  <c r="G46" s="1"/>
  <c r="I46" s="1"/>
  <c r="K46" s="1"/>
  <c r="E8"/>
  <c r="G8" s="1"/>
  <c r="I8" s="1"/>
  <c r="K8" s="1"/>
  <c r="E9"/>
  <c r="G9" s="1"/>
  <c r="E11"/>
  <c r="G11" s="1"/>
  <c r="M43" l="1"/>
  <c r="G45"/>
  <c r="I11"/>
  <c r="K11" s="1"/>
  <c r="G44"/>
  <c r="I44" s="1"/>
  <c r="I9"/>
  <c r="K9" s="1"/>
  <c r="K38"/>
  <c r="M46" l="1"/>
  <c r="K44"/>
  <c r="K45"/>
  <c r="I45"/>
  <c r="G43"/>
  <c r="I43" s="1"/>
  <c r="C34" i="1"/>
  <c r="C38"/>
  <c r="C40"/>
  <c r="C32"/>
  <c r="C30"/>
  <c r="C29"/>
  <c r="C13"/>
  <c r="C15"/>
  <c r="C12"/>
  <c r="C18"/>
  <c r="C21"/>
  <c r="C17"/>
  <c r="C49"/>
  <c r="C42"/>
  <c r="C36"/>
  <c r="C45"/>
  <c r="C47"/>
  <c r="C44"/>
  <c r="K43" i="4" l="1"/>
  <c r="C53" i="1"/>
</calcChain>
</file>

<file path=xl/comments1.xml><?xml version="1.0" encoding="utf-8"?>
<comments xmlns="http://schemas.openxmlformats.org/spreadsheetml/2006/main">
  <authors>
    <author>Pashkova</author>
  </authors>
  <commentList>
    <comment ref="B29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<sst xmlns="http://schemas.openxmlformats.org/spreadsheetml/2006/main" count="189" uniqueCount="154">
  <si>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</si>
  <si>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</si>
  <si>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</si>
  <si>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</si>
  <si>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</si>
  <si>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</si>
  <si>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</si>
  <si>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</si>
  <si>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</si>
  <si>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</si>
  <si>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</si>
  <si>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</si>
  <si>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</si>
  <si>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</si>
  <si>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</si>
  <si>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</si>
  <si>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</si>
  <si>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</si>
  <si>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</si>
  <si>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</si>
  <si>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</si>
  <si>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</si>
  <si>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</si>
  <si>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</si>
  <si>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</si>
  <si>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</si>
  <si>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</si>
  <si>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</si>
  <si>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</si>
  <si>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</si>
  <si>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</si>
  <si>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</si>
  <si>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</si>
  <si>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</si>
  <si>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</si>
  <si>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</si>
  <si>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</si>
  <si>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</si>
  <si>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</si>
  <si>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</si>
  <si>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</si>
  <si>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</si>
  <si>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</si>
  <si>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</si>
  <si>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</si>
  <si>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</si>
  <si>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</si>
  <si>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</si>
  <si>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</si>
  <si>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</si>
  <si>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</si>
  <si>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</si>
  <si>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</si>
  <si>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</si>
  <si>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</si>
  <si>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</si>
  <si>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</si>
  <si>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</si>
  <si>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</si>
  <si>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</si>
  <si>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</si>
  <si>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</si>
  <si>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</si>
  <si>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</si>
  <si>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</si>
  <si>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</si>
  <si>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</si>
  <si>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</si>
  <si>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</si>
  <si>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</si>
  <si>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</si>
  <si>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</si>
  <si>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</si>
  <si>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</si>
  <si>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</si>
  <si>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</si>
  <si>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бюджетом субъекта Российской Федерации кредитов от 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</si>
  <si>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</si>
  <si>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</si>
  <si>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</si>
  <si>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</si>
  <si>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</si>
  <si>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Увеличение прочих остатков  денежных средств бюджета субъекта Российской Федерации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</si>
  <si>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</si>
  <si>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</si>
  <si>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</si>
  <si>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</si>
  <si>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</si>
  <si>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</si>
  <si>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</si>
  <si>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</si>
  <si>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</si>
  <si>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</si>
  <si>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</si>
  <si>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</si>
  <si>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</si>
  <si>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</si>
  <si>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</si>
  <si>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</si>
  <si>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2010 год              (тыс. руб.)</t>
  </si>
  <si>
    <t>поправки</t>
  </si>
  <si>
    <t>уточнение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</si>
  <si>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</si>
  <si>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</si>
  <si>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</si>
  <si>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</si>
  <si>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</si>
  <si>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</si>
  <si>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</si>
  <si>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</si>
  <si>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</si>
  <si>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</si>
  <si>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уточнение июня</t>
  </si>
  <si>
    <t>соцсфера</t>
  </si>
  <si>
    <t>власть</t>
  </si>
  <si>
    <t>баулина</t>
  </si>
  <si>
    <t>дорожники</t>
  </si>
  <si>
    <t>Исполнено              (тыс. руб.)</t>
  </si>
  <si>
    <t>000 01 06 03 00 02 0000 171</t>
  </si>
  <si>
    <t>Курсовая разница</t>
  </si>
  <si>
    <t>Источники финансирования дефицита областного бюджета                                              за 2010 год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</t>
  </si>
  <si>
    <t xml:space="preserve">                                                                                            Приложение 15</t>
  </si>
  <si>
    <t xml:space="preserve">                                                                                            от ________________ № _____</t>
  </si>
  <si>
    <t>ИТОГО источников финансирования дефицита областного бюджета</t>
  </si>
  <si>
    <t xml:space="preserve">                                                                                            к Закону Ярославской области</t>
  </si>
  <si>
    <t>000 01 01 00 00 00 0000 000</t>
  </si>
  <si>
    <t>000 01 01 00 00 00 0000 700</t>
  </si>
  <si>
    <t>000 01 01 00 00 02 0000 710</t>
  </si>
  <si>
    <t>000 01 01 00 00 00 0000 800</t>
  </si>
  <si>
    <t>000 01 01 00 00 02 0000 810</t>
  </si>
  <si>
    <t>000 01 02 00 00 00 0000 000</t>
  </si>
  <si>
    <t>000 01 02 00 00 00 0000 700</t>
  </si>
  <si>
    <t>000 01 02 00 00 00 0000 800</t>
  </si>
  <si>
    <t>000 01 03 00 00 00 0000 700</t>
  </si>
  <si>
    <t>000 01 03 00 00 00 0000 000</t>
  </si>
  <si>
    <t>000 01 03 00 00 00 0000 800</t>
  </si>
  <si>
    <t>000 01 06 01 00 00 0000 000</t>
  </si>
  <si>
    <t>000 01 06 05 00 00 0000 000</t>
  </si>
  <si>
    <t>000 01 06 05 00 00 0000 500</t>
  </si>
  <si>
    <t>000 01 06 05 00 00 0000 600</t>
  </si>
  <si>
    <t>000 01 05 00 00 00 0000 000</t>
  </si>
  <si>
    <t>000 01 05 02 01 02 0000 610</t>
  </si>
  <si>
    <t>000 01 05 02 01 02 0000 510</t>
  </si>
  <si>
    <t>000 01 06 05 02 02 4610 640</t>
  </si>
  <si>
    <t>000 01 06 05 02 02 2600 640</t>
  </si>
  <si>
    <t>000 01 02 00 00 02 0000 710</t>
  </si>
  <si>
    <t>000 01 02 00 00 02 0000 810</t>
  </si>
  <si>
    <t>000 01 03 00 00 02 0000 710</t>
  </si>
  <si>
    <t xml:space="preserve">000 01 03 00 00 02 0000 810 </t>
  </si>
  <si>
    <t>000 01 06 01 00 02 0000 630</t>
  </si>
  <si>
    <t>000 01 06 05 02 02 2600 540</t>
  </si>
  <si>
    <t>000 01 06 05 02 02 4610 540</t>
  </si>
  <si>
    <t>000 01 06 05 01 02 0000 640</t>
  </si>
  <si>
    <t>000 01 06 05 02 02 0800 640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</si>
</sst>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1" fillId="0" borderId="0" xfId="0" applyFont="1" applyAlignment="1">
      <alignment horizontal="right"/>
    </xf>
    <xf numFmtId="0" fontId="13" fillId="0" borderId="0" xfId="0" applyFont="1" applyFill="1"/>
    <xf numFmtId="0" fontId="14" fillId="0" borderId="0" xfId="0" applyFont="1" applyFill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3" fontId="3" fillId="0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3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7" t="s">
        <v>70</v>
      </c>
      <c r="B2" s="57"/>
      <c r="C2" s="57"/>
    </row>
    <row r="3" spans="1:3" ht="15.75">
      <c r="A3" s="57" t="s">
        <v>62</v>
      </c>
      <c r="B3" s="57"/>
      <c r="C3" s="57"/>
    </row>
    <row r="4" spans="1:3" ht="15.75">
      <c r="A4" s="57" t="s">
        <v>63</v>
      </c>
      <c r="B4" s="57"/>
      <c r="C4" s="57"/>
    </row>
    <row r="5" spans="1:3">
      <c r="A5" s="1"/>
      <c r="C5" s="1"/>
    </row>
    <row r="6" spans="1:3">
      <c r="A6" s="1"/>
      <c r="B6" s="1"/>
      <c r="C6" s="1"/>
    </row>
    <row r="7" spans="1:3" ht="18.75">
      <c r="A7" s="56" t="s">
        <v>21</v>
      </c>
      <c r="B7" s="56"/>
      <c r="C7" s="56"/>
    </row>
    <row r="8" spans="1:3" ht="18.75">
      <c r="A8" s="56" t="s">
        <v>67</v>
      </c>
      <c r="B8" s="56"/>
      <c r="C8" s="56"/>
    </row>
    <row r="9" spans="1:3" ht="18.75">
      <c r="A9" s="56" t="s">
        <v>69</v>
      </c>
      <c r="B9" s="56"/>
      <c r="C9" s="56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5"/>
  <sheetViews>
    <sheetView tabSelected="1" topLeftCell="A40" zoomScaleSheetLayoutView="100" workbookViewId="0">
      <selection activeCell="A41" sqref="A41"/>
    </sheetView>
  </sheetViews>
  <sheetFormatPr defaultRowHeight="12.75"/>
  <cols>
    <col min="1" max="1" width="27.85546875" style="2" customWidth="1"/>
    <col min="2" max="2" width="53" style="2" customWidth="1"/>
    <col min="3" max="3" width="11.28515625" style="24" hidden="1" customWidth="1"/>
    <col min="4" max="4" width="10.28515625" style="24" hidden="1" customWidth="1"/>
    <col min="5" max="5" width="11.28515625" style="24" hidden="1" customWidth="1"/>
    <col min="6" max="6" width="11.140625" style="24" hidden="1" customWidth="1"/>
    <col min="7" max="7" width="11.28515625" style="24" hidden="1" customWidth="1"/>
    <col min="8" max="8" width="10.28515625" style="24" hidden="1" customWidth="1"/>
    <col min="9" max="9" width="11.28515625" style="24" hidden="1" customWidth="1"/>
    <col min="10" max="10" width="11.140625" style="24" hidden="1" customWidth="1"/>
    <col min="11" max="11" width="11.28515625" style="24" hidden="1" customWidth="1"/>
    <col min="12" max="12" width="11.140625" style="24" hidden="1" customWidth="1"/>
    <col min="13" max="13" width="12.28515625" style="24" customWidth="1"/>
    <col min="14" max="16384" width="9.140625" style="2"/>
  </cols>
  <sheetData>
    <row r="1" spans="1:13" ht="15.75">
      <c r="A1" s="57" t="s">
        <v>121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15.75">
      <c r="A2" s="57" t="s">
        <v>124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15.75">
      <c r="A3" s="57" t="s">
        <v>122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15.7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ht="93" customHeight="1">
      <c r="A5" s="59" t="s">
        <v>120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18.75">
      <c r="A6" s="58"/>
      <c r="B6" s="58"/>
    </row>
    <row r="7" spans="1:13" ht="42.75" customHeight="1">
      <c r="A7" s="31" t="s">
        <v>5</v>
      </c>
      <c r="B7" s="31" t="s">
        <v>20</v>
      </c>
      <c r="C7" s="22" t="s">
        <v>99</v>
      </c>
      <c r="D7" s="22" t="s">
        <v>100</v>
      </c>
      <c r="E7" s="22" t="s">
        <v>99</v>
      </c>
      <c r="F7" s="22" t="s">
        <v>101</v>
      </c>
      <c r="G7" s="22" t="s">
        <v>99</v>
      </c>
      <c r="H7" s="22" t="s">
        <v>100</v>
      </c>
      <c r="I7" s="22" t="s">
        <v>99</v>
      </c>
      <c r="J7" s="22" t="s">
        <v>101</v>
      </c>
      <c r="K7" s="22" t="s">
        <v>99</v>
      </c>
      <c r="L7" s="22" t="s">
        <v>112</v>
      </c>
      <c r="M7" s="22" t="s">
        <v>117</v>
      </c>
    </row>
    <row r="8" spans="1:13" ht="47.25">
      <c r="A8" s="25" t="s">
        <v>125</v>
      </c>
      <c r="B8" s="28" t="s">
        <v>71</v>
      </c>
      <c r="C8" s="48">
        <f>C9-C11</f>
        <v>-200000</v>
      </c>
      <c r="D8" s="48">
        <f>D9-D11</f>
        <v>0</v>
      </c>
      <c r="E8" s="48">
        <f>C8+D8</f>
        <v>-200000</v>
      </c>
      <c r="F8" s="48">
        <f>F9-F11</f>
        <v>557000</v>
      </c>
      <c r="G8" s="48">
        <f>E8+F8</f>
        <v>357000</v>
      </c>
      <c r="H8" s="48">
        <f>H9-H11</f>
        <v>0</v>
      </c>
      <c r="I8" s="48">
        <f>G8+H8</f>
        <v>357000</v>
      </c>
      <c r="J8" s="48">
        <f>J9-J11</f>
        <v>0</v>
      </c>
      <c r="K8" s="48">
        <f>I8+J8</f>
        <v>357000</v>
      </c>
      <c r="L8" s="48">
        <f>L9-L11</f>
        <v>0</v>
      </c>
      <c r="M8" s="48">
        <f>M9-M11</f>
        <v>-102029</v>
      </c>
    </row>
    <row r="9" spans="1:13" ht="47.25">
      <c r="A9" s="25" t="s">
        <v>126</v>
      </c>
      <c r="B9" s="28" t="s">
        <v>72</v>
      </c>
      <c r="C9" s="48">
        <f>C10</f>
        <v>3000000</v>
      </c>
      <c r="D9" s="48">
        <f>D10</f>
        <v>0</v>
      </c>
      <c r="E9" s="48">
        <f t="shared" ref="E9:E46" si="0">C9+D9</f>
        <v>3000000</v>
      </c>
      <c r="F9" s="48">
        <f>F10</f>
        <v>557000</v>
      </c>
      <c r="G9" s="48">
        <f t="shared" ref="G9:G46" si="1">E9+F9</f>
        <v>3557000</v>
      </c>
      <c r="H9" s="48">
        <f>H10</f>
        <v>0</v>
      </c>
      <c r="I9" s="48">
        <f t="shared" ref="I9:K46" si="2">G9+H9</f>
        <v>3557000</v>
      </c>
      <c r="J9" s="48">
        <f>J10</f>
        <v>0</v>
      </c>
      <c r="K9" s="48">
        <f t="shared" si="2"/>
        <v>3557000</v>
      </c>
      <c r="L9" s="48">
        <f>L10</f>
        <v>0</v>
      </c>
      <c r="M9" s="48">
        <f>M10</f>
        <v>3044953</v>
      </c>
    </row>
    <row r="10" spans="1:13" ht="48" customHeight="1">
      <c r="A10" s="23" t="s">
        <v>127</v>
      </c>
      <c r="B10" s="29" t="s">
        <v>80</v>
      </c>
      <c r="C10" s="50">
        <v>3000000</v>
      </c>
      <c r="D10" s="50"/>
      <c r="E10" s="50">
        <f t="shared" si="0"/>
        <v>3000000</v>
      </c>
      <c r="F10" s="50">
        <v>557000</v>
      </c>
      <c r="G10" s="50">
        <f t="shared" si="1"/>
        <v>3557000</v>
      </c>
      <c r="H10" s="50"/>
      <c r="I10" s="50">
        <f t="shared" si="2"/>
        <v>3557000</v>
      </c>
      <c r="J10" s="50"/>
      <c r="K10" s="50">
        <f t="shared" si="2"/>
        <v>3557000</v>
      </c>
      <c r="L10" s="50"/>
      <c r="M10" s="50">
        <v>3044953</v>
      </c>
    </row>
    <row r="11" spans="1:13" ht="47.25">
      <c r="A11" s="25" t="s">
        <v>128</v>
      </c>
      <c r="B11" s="28" t="s">
        <v>88</v>
      </c>
      <c r="C11" s="48">
        <f>C12</f>
        <v>3200000</v>
      </c>
      <c r="D11" s="48">
        <f>D12</f>
        <v>0</v>
      </c>
      <c r="E11" s="48">
        <f t="shared" si="0"/>
        <v>3200000</v>
      </c>
      <c r="F11" s="48">
        <f>F12</f>
        <v>0</v>
      </c>
      <c r="G11" s="48">
        <f t="shared" si="1"/>
        <v>3200000</v>
      </c>
      <c r="H11" s="48">
        <f>H12</f>
        <v>0</v>
      </c>
      <c r="I11" s="48">
        <f t="shared" si="2"/>
        <v>3200000</v>
      </c>
      <c r="J11" s="48">
        <f>J12</f>
        <v>0</v>
      </c>
      <c r="K11" s="48">
        <f t="shared" si="2"/>
        <v>3200000</v>
      </c>
      <c r="L11" s="48">
        <f>L12</f>
        <v>0</v>
      </c>
      <c r="M11" s="48">
        <f>M12</f>
        <v>3146982</v>
      </c>
    </row>
    <row r="12" spans="1:13" ht="47.25" customHeight="1">
      <c r="A12" s="23" t="s">
        <v>129</v>
      </c>
      <c r="B12" s="29" t="s">
        <v>81</v>
      </c>
      <c r="C12" s="50">
        <v>3200000</v>
      </c>
      <c r="D12" s="50"/>
      <c r="E12" s="50">
        <f t="shared" si="0"/>
        <v>3200000</v>
      </c>
      <c r="F12" s="50"/>
      <c r="G12" s="50">
        <f t="shared" si="1"/>
        <v>3200000</v>
      </c>
      <c r="H12" s="50"/>
      <c r="I12" s="50">
        <f t="shared" si="2"/>
        <v>3200000</v>
      </c>
      <c r="J12" s="50"/>
      <c r="K12" s="50">
        <f t="shared" si="2"/>
        <v>3200000</v>
      </c>
      <c r="L12" s="50"/>
      <c r="M12" s="50">
        <v>3146982</v>
      </c>
    </row>
    <row r="13" spans="1:13" ht="31.5">
      <c r="A13" s="25" t="s">
        <v>130</v>
      </c>
      <c r="B13" s="28" t="s">
        <v>73</v>
      </c>
      <c r="C13" s="48">
        <f>C14-C16</f>
        <v>950000</v>
      </c>
      <c r="D13" s="48">
        <f>D14-D16</f>
        <v>0</v>
      </c>
      <c r="E13" s="48">
        <f t="shared" si="0"/>
        <v>950000</v>
      </c>
      <c r="F13" s="48">
        <f>F14-F16</f>
        <v>-550000</v>
      </c>
      <c r="G13" s="48">
        <f t="shared" si="1"/>
        <v>400000</v>
      </c>
      <c r="H13" s="48">
        <f>H14-H16</f>
        <v>0</v>
      </c>
      <c r="I13" s="48">
        <f t="shared" si="2"/>
        <v>400000</v>
      </c>
      <c r="J13" s="48">
        <f>J14-J16</f>
        <v>315000</v>
      </c>
      <c r="K13" s="48">
        <f t="shared" si="2"/>
        <v>715000</v>
      </c>
      <c r="L13" s="48">
        <f>L14-L16</f>
        <v>550000</v>
      </c>
      <c r="M13" s="48">
        <f>M14-M16</f>
        <v>1255000</v>
      </c>
    </row>
    <row r="14" spans="1:13" ht="31.5">
      <c r="A14" s="25" t="s">
        <v>131</v>
      </c>
      <c r="B14" s="28" t="s">
        <v>74</v>
      </c>
      <c r="C14" s="48">
        <f>C15</f>
        <v>4150000</v>
      </c>
      <c r="D14" s="48">
        <f>D15</f>
        <v>0</v>
      </c>
      <c r="E14" s="48">
        <f t="shared" si="0"/>
        <v>4150000</v>
      </c>
      <c r="F14" s="48">
        <f>F15</f>
        <v>-550000</v>
      </c>
      <c r="G14" s="48">
        <f t="shared" si="1"/>
        <v>3600000</v>
      </c>
      <c r="H14" s="48">
        <f>H15</f>
        <v>0</v>
      </c>
      <c r="I14" s="48">
        <f t="shared" si="2"/>
        <v>3600000</v>
      </c>
      <c r="J14" s="48">
        <f>J15</f>
        <v>2000000</v>
      </c>
      <c r="K14" s="48">
        <f t="shared" si="2"/>
        <v>5600000</v>
      </c>
      <c r="L14" s="48">
        <f>L15</f>
        <v>550000</v>
      </c>
      <c r="M14" s="48">
        <f>M15</f>
        <v>5600000</v>
      </c>
    </row>
    <row r="15" spans="1:13" ht="47.25">
      <c r="A15" s="23" t="s">
        <v>145</v>
      </c>
      <c r="B15" s="27" t="s">
        <v>90</v>
      </c>
      <c r="C15" s="50">
        <v>4150000</v>
      </c>
      <c r="D15" s="50"/>
      <c r="E15" s="50">
        <f t="shared" si="0"/>
        <v>4150000</v>
      </c>
      <c r="F15" s="50">
        <v>-550000</v>
      </c>
      <c r="G15" s="50">
        <f t="shared" si="1"/>
        <v>3600000</v>
      </c>
      <c r="H15" s="50"/>
      <c r="I15" s="50">
        <f t="shared" si="2"/>
        <v>3600000</v>
      </c>
      <c r="J15" s="50">
        <v>2000000</v>
      </c>
      <c r="K15" s="50">
        <f t="shared" si="2"/>
        <v>5600000</v>
      </c>
      <c r="L15" s="50">
        <v>550000</v>
      </c>
      <c r="M15" s="50">
        <v>5600000</v>
      </c>
    </row>
    <row r="16" spans="1:13" ht="47.25" customHeight="1">
      <c r="A16" s="25" t="s">
        <v>132</v>
      </c>
      <c r="B16" s="30" t="s">
        <v>75</v>
      </c>
      <c r="C16" s="48">
        <f>C17</f>
        <v>3200000</v>
      </c>
      <c r="D16" s="48">
        <f>D17</f>
        <v>0</v>
      </c>
      <c r="E16" s="48">
        <f t="shared" si="0"/>
        <v>3200000</v>
      </c>
      <c r="F16" s="48">
        <f>F17</f>
        <v>0</v>
      </c>
      <c r="G16" s="48">
        <f t="shared" si="1"/>
        <v>3200000</v>
      </c>
      <c r="H16" s="48">
        <f>H17</f>
        <v>0</v>
      </c>
      <c r="I16" s="48">
        <f t="shared" si="2"/>
        <v>3200000</v>
      </c>
      <c r="J16" s="48">
        <f>J17</f>
        <v>1685000</v>
      </c>
      <c r="K16" s="48">
        <f t="shared" si="2"/>
        <v>4885000</v>
      </c>
      <c r="L16" s="48">
        <f>L17</f>
        <v>0</v>
      </c>
      <c r="M16" s="48">
        <f>M17</f>
        <v>4345000</v>
      </c>
    </row>
    <row r="17" spans="1:13" ht="47.25">
      <c r="A17" s="23" t="s">
        <v>146</v>
      </c>
      <c r="B17" s="29" t="s">
        <v>76</v>
      </c>
      <c r="C17" s="50">
        <v>3200000</v>
      </c>
      <c r="D17" s="50"/>
      <c r="E17" s="50">
        <f t="shared" si="0"/>
        <v>3200000</v>
      </c>
      <c r="F17" s="50"/>
      <c r="G17" s="50">
        <f t="shared" si="1"/>
        <v>3200000</v>
      </c>
      <c r="H17" s="50"/>
      <c r="I17" s="50">
        <f t="shared" si="2"/>
        <v>3200000</v>
      </c>
      <c r="J17" s="50">
        <v>1685000</v>
      </c>
      <c r="K17" s="50">
        <f t="shared" si="2"/>
        <v>4885000</v>
      </c>
      <c r="L17" s="50"/>
      <c r="M17" s="50">
        <v>4345000</v>
      </c>
    </row>
    <row r="18" spans="1:13" ht="31.5">
      <c r="A18" s="25" t="s">
        <v>134</v>
      </c>
      <c r="B18" s="28" t="s">
        <v>92</v>
      </c>
      <c r="C18" s="48">
        <f>C19-C21</f>
        <v>205773</v>
      </c>
      <c r="D18" s="48">
        <f>D19-D21</f>
        <v>0</v>
      </c>
      <c r="E18" s="48">
        <f t="shared" si="0"/>
        <v>205773</v>
      </c>
      <c r="F18" s="48">
        <f>F19-F21</f>
        <v>-10499</v>
      </c>
      <c r="G18" s="48">
        <f t="shared" si="1"/>
        <v>195274</v>
      </c>
      <c r="H18" s="48">
        <f>H19-H21</f>
        <v>0</v>
      </c>
      <c r="I18" s="48">
        <f t="shared" si="2"/>
        <v>195274</v>
      </c>
      <c r="J18" s="48">
        <f>J19-J21</f>
        <v>-46743</v>
      </c>
      <c r="K18" s="48">
        <f t="shared" si="2"/>
        <v>148531</v>
      </c>
      <c r="L18" s="46">
        <f>L19-L21</f>
        <v>69278</v>
      </c>
      <c r="M18" s="48">
        <f>M19-M21</f>
        <v>814617</v>
      </c>
    </row>
    <row r="19" spans="1:13" ht="47.25">
      <c r="A19" s="25" t="s">
        <v>133</v>
      </c>
      <c r="B19" s="28" t="s">
        <v>93</v>
      </c>
      <c r="C19" s="48">
        <f>C20</f>
        <v>488773</v>
      </c>
      <c r="D19" s="48">
        <f>D20</f>
        <v>0</v>
      </c>
      <c r="E19" s="48">
        <f t="shared" si="0"/>
        <v>488773</v>
      </c>
      <c r="F19" s="48">
        <f>F20</f>
        <v>-10499</v>
      </c>
      <c r="G19" s="48">
        <f t="shared" si="1"/>
        <v>478274</v>
      </c>
      <c r="H19" s="48">
        <f>H20</f>
        <v>0</v>
      </c>
      <c r="I19" s="48">
        <f t="shared" si="2"/>
        <v>478274</v>
      </c>
      <c r="J19" s="48">
        <f>J20</f>
        <v>-46743</v>
      </c>
      <c r="K19" s="48">
        <f t="shared" si="2"/>
        <v>431531</v>
      </c>
      <c r="L19" s="46">
        <f>L20</f>
        <v>69278</v>
      </c>
      <c r="M19" s="48">
        <f>M20</f>
        <v>1064960</v>
      </c>
    </row>
    <row r="20" spans="1:13" ht="63">
      <c r="A20" s="23" t="s">
        <v>147</v>
      </c>
      <c r="B20" s="29" t="s">
        <v>94</v>
      </c>
      <c r="C20" s="49">
        <v>488773</v>
      </c>
      <c r="D20" s="49"/>
      <c r="E20" s="49">
        <f t="shared" si="0"/>
        <v>488773</v>
      </c>
      <c r="F20" s="49">
        <v>-10499</v>
      </c>
      <c r="G20" s="49">
        <f t="shared" si="1"/>
        <v>478274</v>
      </c>
      <c r="H20" s="49"/>
      <c r="I20" s="49">
        <f t="shared" si="2"/>
        <v>478274</v>
      </c>
      <c r="J20" s="49">
        <f>-57140+10397</f>
        <v>-46743</v>
      </c>
      <c r="K20" s="49">
        <f t="shared" si="2"/>
        <v>431531</v>
      </c>
      <c r="L20" s="47">
        <v>69278</v>
      </c>
      <c r="M20" s="49">
        <v>1064960</v>
      </c>
    </row>
    <row r="21" spans="1:13" ht="46.5" customHeight="1">
      <c r="A21" s="25" t="s">
        <v>135</v>
      </c>
      <c r="B21" s="28" t="s">
        <v>77</v>
      </c>
      <c r="C21" s="48">
        <f>C22</f>
        <v>283000</v>
      </c>
      <c r="D21" s="48">
        <f>D22</f>
        <v>0</v>
      </c>
      <c r="E21" s="48">
        <f t="shared" si="0"/>
        <v>283000</v>
      </c>
      <c r="F21" s="48">
        <f>F22</f>
        <v>0</v>
      </c>
      <c r="G21" s="48">
        <f t="shared" si="1"/>
        <v>283000</v>
      </c>
      <c r="H21" s="48">
        <f>H22</f>
        <v>0</v>
      </c>
      <c r="I21" s="48">
        <f t="shared" si="2"/>
        <v>283000</v>
      </c>
      <c r="J21" s="48">
        <f>J22</f>
        <v>0</v>
      </c>
      <c r="K21" s="48">
        <f t="shared" si="2"/>
        <v>283000</v>
      </c>
      <c r="L21" s="48">
        <f>L22</f>
        <v>0</v>
      </c>
      <c r="M21" s="48">
        <f>M22</f>
        <v>250343</v>
      </c>
    </row>
    <row r="22" spans="1:13" ht="63">
      <c r="A22" s="23" t="s">
        <v>148</v>
      </c>
      <c r="B22" s="27" t="s">
        <v>78</v>
      </c>
      <c r="C22" s="50">
        <v>283000</v>
      </c>
      <c r="D22" s="50"/>
      <c r="E22" s="50">
        <f t="shared" si="0"/>
        <v>283000</v>
      </c>
      <c r="F22" s="50"/>
      <c r="G22" s="50">
        <f t="shared" si="1"/>
        <v>283000</v>
      </c>
      <c r="H22" s="50"/>
      <c r="I22" s="50">
        <f t="shared" si="2"/>
        <v>283000</v>
      </c>
      <c r="J22" s="50"/>
      <c r="K22" s="50">
        <f t="shared" si="2"/>
        <v>283000</v>
      </c>
      <c r="L22" s="50"/>
      <c r="M22" s="50">
        <v>250343</v>
      </c>
    </row>
    <row r="23" spans="1:13" ht="47.25" hidden="1">
      <c r="A23" s="23"/>
      <c r="B23" s="30" t="s">
        <v>0</v>
      </c>
      <c r="C23" s="26">
        <v>0</v>
      </c>
      <c r="D23" s="26">
        <v>0</v>
      </c>
      <c r="E23" s="26">
        <f t="shared" si="0"/>
        <v>0</v>
      </c>
      <c r="F23" s="26">
        <v>0</v>
      </c>
      <c r="G23" s="26">
        <f t="shared" si="1"/>
        <v>0</v>
      </c>
      <c r="H23" s="26">
        <v>0</v>
      </c>
      <c r="I23" s="26">
        <f t="shared" si="2"/>
        <v>0</v>
      </c>
      <c r="J23" s="26">
        <v>0</v>
      </c>
      <c r="K23" s="26">
        <f t="shared" si="2"/>
        <v>0</v>
      </c>
      <c r="L23" s="26">
        <v>0</v>
      </c>
      <c r="M23" s="26">
        <v>0</v>
      </c>
    </row>
    <row r="24" spans="1:13" ht="47.25" hidden="1">
      <c r="A24" s="23"/>
      <c r="B24" s="27" t="s">
        <v>1</v>
      </c>
      <c r="C24" s="26">
        <v>0</v>
      </c>
      <c r="D24" s="26">
        <v>0</v>
      </c>
      <c r="E24" s="26">
        <f t="shared" si="0"/>
        <v>0</v>
      </c>
      <c r="F24" s="26">
        <v>0</v>
      </c>
      <c r="G24" s="26">
        <f t="shared" si="1"/>
        <v>0</v>
      </c>
      <c r="H24" s="26">
        <v>0</v>
      </c>
      <c r="I24" s="26">
        <f t="shared" si="2"/>
        <v>0</v>
      </c>
      <c r="J24" s="26">
        <v>0</v>
      </c>
      <c r="K24" s="26">
        <f t="shared" si="2"/>
        <v>0</v>
      </c>
      <c r="L24" s="26">
        <v>0</v>
      </c>
      <c r="M24" s="26">
        <v>0</v>
      </c>
    </row>
    <row r="25" spans="1:13" ht="31.5" hidden="1">
      <c r="A25" s="23"/>
      <c r="B25" s="27" t="s">
        <v>2</v>
      </c>
      <c r="C25" s="26">
        <v>0</v>
      </c>
      <c r="D25" s="26">
        <v>0</v>
      </c>
      <c r="E25" s="26">
        <f t="shared" si="0"/>
        <v>0</v>
      </c>
      <c r="F25" s="26">
        <v>0</v>
      </c>
      <c r="G25" s="26">
        <f t="shared" si="1"/>
        <v>0</v>
      </c>
      <c r="H25" s="26">
        <v>0</v>
      </c>
      <c r="I25" s="26">
        <f t="shared" si="2"/>
        <v>0</v>
      </c>
      <c r="J25" s="26">
        <v>0</v>
      </c>
      <c r="K25" s="26">
        <f t="shared" si="2"/>
        <v>0</v>
      </c>
      <c r="L25" s="26">
        <v>0</v>
      </c>
      <c r="M25" s="26">
        <v>0</v>
      </c>
    </row>
    <row r="26" spans="1:13" s="38" customFormat="1" ht="31.5" hidden="1">
      <c r="A26" s="35" t="s">
        <v>64</v>
      </c>
      <c r="B26" s="36" t="s">
        <v>68</v>
      </c>
      <c r="C26" s="37">
        <v>0</v>
      </c>
      <c r="D26" s="37">
        <v>0</v>
      </c>
      <c r="E26" s="37">
        <f t="shared" si="0"/>
        <v>0</v>
      </c>
      <c r="F26" s="37">
        <v>0</v>
      </c>
      <c r="G26" s="37">
        <f t="shared" si="1"/>
        <v>0</v>
      </c>
      <c r="H26" s="37">
        <v>0</v>
      </c>
      <c r="I26" s="37">
        <f t="shared" si="2"/>
        <v>0</v>
      </c>
      <c r="J26" s="37">
        <v>0</v>
      </c>
      <c r="K26" s="37">
        <f t="shared" si="2"/>
        <v>0</v>
      </c>
      <c r="L26" s="37">
        <v>0</v>
      </c>
      <c r="M26" s="37">
        <v>0</v>
      </c>
    </row>
    <row r="27" spans="1:13" s="38" customFormat="1" ht="31.5" hidden="1">
      <c r="A27" s="39" t="s">
        <v>65</v>
      </c>
      <c r="B27" s="40" t="s">
        <v>66</v>
      </c>
      <c r="C27" s="41">
        <v>0</v>
      </c>
      <c r="D27" s="41">
        <v>0</v>
      </c>
      <c r="E27" s="41">
        <f t="shared" si="0"/>
        <v>0</v>
      </c>
      <c r="F27" s="41">
        <v>0</v>
      </c>
      <c r="G27" s="41">
        <f t="shared" si="1"/>
        <v>0</v>
      </c>
      <c r="H27" s="41">
        <v>0</v>
      </c>
      <c r="I27" s="41">
        <f t="shared" si="2"/>
        <v>0</v>
      </c>
      <c r="J27" s="41">
        <v>0</v>
      </c>
      <c r="K27" s="41">
        <f t="shared" si="2"/>
        <v>0</v>
      </c>
      <c r="L27" s="41">
        <v>0</v>
      </c>
      <c r="M27" s="41">
        <v>0</v>
      </c>
    </row>
    <row r="28" spans="1:13" ht="47.25">
      <c r="A28" s="25" t="s">
        <v>136</v>
      </c>
      <c r="B28" s="28" t="s">
        <v>29</v>
      </c>
      <c r="C28" s="48">
        <f>C29</f>
        <v>100000</v>
      </c>
      <c r="D28" s="48">
        <f>D29</f>
        <v>0</v>
      </c>
      <c r="E28" s="48">
        <f t="shared" si="0"/>
        <v>100000</v>
      </c>
      <c r="F28" s="48">
        <f>F29</f>
        <v>0</v>
      </c>
      <c r="G28" s="48">
        <f t="shared" si="1"/>
        <v>100000</v>
      </c>
      <c r="H28" s="48">
        <f>H29</f>
        <v>0</v>
      </c>
      <c r="I28" s="48">
        <f t="shared" si="2"/>
        <v>100000</v>
      </c>
      <c r="J28" s="48">
        <f>J29</f>
        <v>0</v>
      </c>
      <c r="K28" s="48">
        <f t="shared" si="2"/>
        <v>100000</v>
      </c>
      <c r="L28" s="48">
        <f>L29</f>
        <v>0</v>
      </c>
      <c r="M28" s="48">
        <f>M29</f>
        <v>21262</v>
      </c>
    </row>
    <row r="29" spans="1:13" ht="47.25">
      <c r="A29" s="23" t="s">
        <v>149</v>
      </c>
      <c r="B29" s="29" t="s">
        <v>102</v>
      </c>
      <c r="C29" s="50">
        <v>100000</v>
      </c>
      <c r="D29" s="50"/>
      <c r="E29" s="50">
        <f t="shared" si="0"/>
        <v>100000</v>
      </c>
      <c r="F29" s="50"/>
      <c r="G29" s="50">
        <f t="shared" si="1"/>
        <v>100000</v>
      </c>
      <c r="H29" s="50"/>
      <c r="I29" s="50">
        <f t="shared" si="2"/>
        <v>100000</v>
      </c>
      <c r="J29" s="50"/>
      <c r="K29" s="50">
        <f t="shared" si="2"/>
        <v>100000</v>
      </c>
      <c r="L29" s="50"/>
      <c r="M29" s="50">
        <v>21262</v>
      </c>
    </row>
    <row r="30" spans="1:13" ht="49.5" hidden="1" customHeight="1">
      <c r="A30" s="25" t="s">
        <v>47</v>
      </c>
      <c r="B30" s="34" t="s">
        <v>32</v>
      </c>
      <c r="C30" s="48">
        <v>0</v>
      </c>
      <c r="D30" s="48">
        <v>0</v>
      </c>
      <c r="E30" s="48">
        <f t="shared" si="0"/>
        <v>0</v>
      </c>
      <c r="F30" s="48">
        <v>0</v>
      </c>
      <c r="G30" s="48">
        <f t="shared" si="1"/>
        <v>0</v>
      </c>
      <c r="H30" s="48">
        <v>0</v>
      </c>
      <c r="I30" s="48">
        <f t="shared" si="2"/>
        <v>0</v>
      </c>
      <c r="J30" s="48">
        <v>0</v>
      </c>
      <c r="K30" s="48">
        <f t="shared" si="2"/>
        <v>0</v>
      </c>
      <c r="L30" s="48">
        <v>0</v>
      </c>
      <c r="M30" s="48">
        <v>0</v>
      </c>
    </row>
    <row r="31" spans="1:13" ht="47.25" hidden="1">
      <c r="A31" s="23" t="s">
        <v>48</v>
      </c>
      <c r="B31" s="29" t="s">
        <v>55</v>
      </c>
      <c r="C31" s="26">
        <v>0</v>
      </c>
      <c r="D31" s="26">
        <v>0</v>
      </c>
      <c r="E31" s="26">
        <f t="shared" si="0"/>
        <v>0</v>
      </c>
      <c r="F31" s="26">
        <v>0</v>
      </c>
      <c r="G31" s="26">
        <f t="shared" si="1"/>
        <v>0</v>
      </c>
      <c r="H31" s="26">
        <v>0</v>
      </c>
      <c r="I31" s="26">
        <f t="shared" si="2"/>
        <v>0</v>
      </c>
      <c r="J31" s="26">
        <v>0</v>
      </c>
      <c r="K31" s="26">
        <f t="shared" si="2"/>
        <v>0</v>
      </c>
      <c r="L31" s="26">
        <v>0</v>
      </c>
      <c r="M31" s="26">
        <v>0</v>
      </c>
    </row>
    <row r="32" spans="1:13" ht="15.75">
      <c r="A32" s="52" t="s">
        <v>118</v>
      </c>
      <c r="B32" s="53" t="s">
        <v>119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>
        <v>-8</v>
      </c>
    </row>
    <row r="33" spans="1:15" ht="31.5">
      <c r="A33" s="25" t="s">
        <v>137</v>
      </c>
      <c r="B33" s="28" t="s">
        <v>89</v>
      </c>
      <c r="C33" s="33" t="e">
        <f>C38-C34</f>
        <v>#REF!</v>
      </c>
      <c r="D33" s="33" t="e">
        <f>D38-D34</f>
        <v>#REF!</v>
      </c>
      <c r="E33" s="33" t="e">
        <f t="shared" si="0"/>
        <v>#REF!</v>
      </c>
      <c r="F33" s="33" t="e">
        <f>F38-F34</f>
        <v>#REF!</v>
      </c>
      <c r="G33" s="33" t="e">
        <f t="shared" si="1"/>
        <v>#REF!</v>
      </c>
      <c r="H33" s="33" t="e">
        <f>H38-H34</f>
        <v>#REF!</v>
      </c>
      <c r="I33" s="33" t="e">
        <f t="shared" si="2"/>
        <v>#REF!</v>
      </c>
      <c r="J33" s="33">
        <f>J38-J34</f>
        <v>353</v>
      </c>
      <c r="K33" s="33" t="e">
        <f t="shared" si="2"/>
        <v>#REF!</v>
      </c>
      <c r="L33" s="33">
        <f>L38-L34</f>
        <v>-200000</v>
      </c>
      <c r="M33" s="33">
        <f>M38-M34</f>
        <v>-223354</v>
      </c>
      <c r="O33" s="54"/>
    </row>
    <row r="34" spans="1:15" ht="31.5">
      <c r="A34" s="25" t="s">
        <v>138</v>
      </c>
      <c r="B34" s="28" t="s">
        <v>84</v>
      </c>
      <c r="C34" s="48">
        <f>C35+C36+C37</f>
        <v>345000</v>
      </c>
      <c r="D34" s="48">
        <f>D35+D36+D37</f>
        <v>0</v>
      </c>
      <c r="E34" s="48">
        <f t="shared" si="0"/>
        <v>345000</v>
      </c>
      <c r="F34" s="48">
        <f>F35+F36+F37</f>
        <v>0</v>
      </c>
      <c r="G34" s="48">
        <f t="shared" si="1"/>
        <v>345000</v>
      </c>
      <c r="H34" s="48">
        <f>H35+H36+H37</f>
        <v>0</v>
      </c>
      <c r="I34" s="48">
        <f t="shared" si="2"/>
        <v>345000</v>
      </c>
      <c r="J34" s="48">
        <f>J35+J36+J37</f>
        <v>0</v>
      </c>
      <c r="K34" s="48">
        <f t="shared" si="2"/>
        <v>345000</v>
      </c>
      <c r="L34" s="48">
        <f>L35+L36+L37</f>
        <v>200000</v>
      </c>
      <c r="M34" s="48">
        <f>M35+M36+M37</f>
        <v>408614</v>
      </c>
    </row>
    <row r="35" spans="1:15" s="42" customFormat="1" ht="63" hidden="1">
      <c r="A35" s="23" t="s">
        <v>85</v>
      </c>
      <c r="B35" s="29" t="s">
        <v>86</v>
      </c>
      <c r="C35" s="50">
        <v>145000</v>
      </c>
      <c r="D35" s="50"/>
      <c r="E35" s="50">
        <f t="shared" si="0"/>
        <v>145000</v>
      </c>
      <c r="F35" s="50"/>
      <c r="G35" s="50">
        <f t="shared" si="1"/>
        <v>145000</v>
      </c>
      <c r="H35" s="50">
        <v>-145000</v>
      </c>
      <c r="I35" s="50">
        <f t="shared" si="2"/>
        <v>0</v>
      </c>
      <c r="J35" s="50"/>
      <c r="K35" s="50">
        <f t="shared" si="2"/>
        <v>0</v>
      </c>
      <c r="L35" s="50"/>
      <c r="M35" s="50"/>
    </row>
    <row r="36" spans="1:15" ht="78.75">
      <c r="A36" s="23" t="s">
        <v>150</v>
      </c>
      <c r="B36" s="29" t="s">
        <v>98</v>
      </c>
      <c r="C36" s="50">
        <v>100000</v>
      </c>
      <c r="D36" s="50"/>
      <c r="E36" s="50">
        <f t="shared" si="0"/>
        <v>100000</v>
      </c>
      <c r="F36" s="50"/>
      <c r="G36" s="50">
        <f t="shared" si="1"/>
        <v>100000</v>
      </c>
      <c r="H36" s="50"/>
      <c r="I36" s="50">
        <f t="shared" si="2"/>
        <v>100000</v>
      </c>
      <c r="J36" s="50"/>
      <c r="K36" s="50">
        <f t="shared" si="2"/>
        <v>100000</v>
      </c>
      <c r="L36" s="50"/>
      <c r="M36" s="50">
        <v>10000</v>
      </c>
    </row>
    <row r="37" spans="1:15" s="24" customFormat="1" ht="78.75">
      <c r="A37" s="23" t="s">
        <v>151</v>
      </c>
      <c r="B37" s="29" t="s">
        <v>97</v>
      </c>
      <c r="C37" s="50">
        <v>100000</v>
      </c>
      <c r="D37" s="50"/>
      <c r="E37" s="50">
        <f t="shared" si="0"/>
        <v>100000</v>
      </c>
      <c r="F37" s="50"/>
      <c r="G37" s="50">
        <f t="shared" si="1"/>
        <v>100000</v>
      </c>
      <c r="H37" s="50">
        <v>145000</v>
      </c>
      <c r="I37" s="50">
        <f t="shared" si="2"/>
        <v>245000</v>
      </c>
      <c r="J37" s="50"/>
      <c r="K37" s="50">
        <f t="shared" si="2"/>
        <v>245000</v>
      </c>
      <c r="L37" s="50">
        <v>200000</v>
      </c>
      <c r="M37" s="50">
        <v>398614</v>
      </c>
    </row>
    <row r="38" spans="1:15" ht="31.5" customHeight="1">
      <c r="A38" s="25" t="s">
        <v>139</v>
      </c>
      <c r="B38" s="28" t="s">
        <v>91</v>
      </c>
      <c r="C38" s="48" t="e">
        <f>#REF!+C41+C42</f>
        <v>#REF!</v>
      </c>
      <c r="D38" s="48" t="e">
        <f>#REF!+D41+D42</f>
        <v>#REF!</v>
      </c>
      <c r="E38" s="48" t="e">
        <f t="shared" si="0"/>
        <v>#REF!</v>
      </c>
      <c r="F38" s="48" t="e">
        <f>#REF!+F41+F42</f>
        <v>#REF!</v>
      </c>
      <c r="G38" s="48" t="e">
        <f t="shared" si="1"/>
        <v>#REF!</v>
      </c>
      <c r="H38" s="48" t="e">
        <f>#REF!+H41+H42</f>
        <v>#REF!</v>
      </c>
      <c r="I38" s="48">
        <f t="shared" ref="I38:M38" si="3">SUM(I39:I42)</f>
        <v>597900</v>
      </c>
      <c r="J38" s="48">
        <f t="shared" si="3"/>
        <v>353</v>
      </c>
      <c r="K38" s="48">
        <f t="shared" si="3"/>
        <v>598253</v>
      </c>
      <c r="L38" s="48">
        <f t="shared" si="3"/>
        <v>0</v>
      </c>
      <c r="M38" s="48">
        <f t="shared" si="3"/>
        <v>185260</v>
      </c>
      <c r="O38" s="54"/>
    </row>
    <row r="39" spans="1:15" ht="48" customHeight="1">
      <c r="A39" s="23" t="s">
        <v>152</v>
      </c>
      <c r="B39" s="55" t="s">
        <v>87</v>
      </c>
      <c r="C39" s="48"/>
      <c r="D39" s="48"/>
      <c r="E39" s="48"/>
      <c r="F39" s="48"/>
      <c r="G39" s="48"/>
      <c r="H39" s="48"/>
      <c r="I39" s="48"/>
      <c r="J39" s="49">
        <v>353</v>
      </c>
      <c r="K39" s="50">
        <f t="shared" si="2"/>
        <v>353</v>
      </c>
      <c r="L39" s="50"/>
      <c r="M39" s="50">
        <v>63630</v>
      </c>
      <c r="O39" s="54"/>
    </row>
    <row r="40" spans="1:15" ht="78" customHeight="1">
      <c r="A40" s="23" t="s">
        <v>153</v>
      </c>
      <c r="B40" s="29" t="s">
        <v>111</v>
      </c>
      <c r="C40" s="48"/>
      <c r="D40" s="48"/>
      <c r="E40" s="48"/>
      <c r="F40" s="48"/>
      <c r="G40" s="48"/>
      <c r="H40" s="48"/>
      <c r="I40" s="48"/>
      <c r="J40" s="49"/>
      <c r="K40" s="50"/>
      <c r="L40" s="50"/>
      <c r="M40" s="50">
        <v>267</v>
      </c>
    </row>
    <row r="41" spans="1:15" ht="78.75">
      <c r="A41" s="23" t="s">
        <v>144</v>
      </c>
      <c r="B41" s="29" t="s">
        <v>95</v>
      </c>
      <c r="C41" s="50">
        <v>100000</v>
      </c>
      <c r="D41" s="50"/>
      <c r="E41" s="50">
        <f t="shared" si="0"/>
        <v>100000</v>
      </c>
      <c r="F41" s="50"/>
      <c r="G41" s="50">
        <f t="shared" si="1"/>
        <v>100000</v>
      </c>
      <c r="H41" s="50"/>
      <c r="I41" s="50">
        <f t="shared" si="2"/>
        <v>100000</v>
      </c>
      <c r="J41" s="50"/>
      <c r="K41" s="50">
        <f t="shared" si="2"/>
        <v>100000</v>
      </c>
      <c r="L41" s="50"/>
      <c r="M41" s="50">
        <v>0</v>
      </c>
    </row>
    <row r="42" spans="1:15" s="24" customFormat="1" ht="78.75">
      <c r="A42" s="23" t="s">
        <v>143</v>
      </c>
      <c r="B42" s="29" t="s">
        <v>96</v>
      </c>
      <c r="C42" s="50">
        <v>413900</v>
      </c>
      <c r="D42" s="50"/>
      <c r="E42" s="50">
        <f t="shared" si="0"/>
        <v>413900</v>
      </c>
      <c r="F42" s="50"/>
      <c r="G42" s="50">
        <f t="shared" si="1"/>
        <v>413900</v>
      </c>
      <c r="H42" s="50">
        <v>84000</v>
      </c>
      <c r="I42" s="50">
        <f t="shared" si="2"/>
        <v>497900</v>
      </c>
      <c r="J42" s="50"/>
      <c r="K42" s="50">
        <f t="shared" si="2"/>
        <v>497900</v>
      </c>
      <c r="L42" s="50"/>
      <c r="M42" s="50">
        <v>121363</v>
      </c>
      <c r="O42" s="54"/>
    </row>
    <row r="43" spans="1:15" s="21" customFormat="1" ht="31.5">
      <c r="A43" s="25" t="s">
        <v>140</v>
      </c>
      <c r="B43" s="30" t="s">
        <v>79</v>
      </c>
      <c r="C43" s="48" t="e">
        <f>C45-C44</f>
        <v>#REF!</v>
      </c>
      <c r="D43" s="48">
        <f>D45-D44</f>
        <v>0</v>
      </c>
      <c r="E43" s="48" t="e">
        <f t="shared" si="0"/>
        <v>#REF!</v>
      </c>
      <c r="F43" s="48">
        <f>F45-F44</f>
        <v>0</v>
      </c>
      <c r="G43" s="48" t="e">
        <f>G45-G44</f>
        <v>#REF!</v>
      </c>
      <c r="H43" s="48">
        <f>H45-H44</f>
        <v>0</v>
      </c>
      <c r="I43" s="48" t="e">
        <f t="shared" si="2"/>
        <v>#REF!</v>
      </c>
      <c r="J43" s="48">
        <f>J45-J44</f>
        <v>1513346</v>
      </c>
      <c r="K43" s="48">
        <f>-K44+K45</f>
        <v>1574393</v>
      </c>
      <c r="L43" s="48">
        <f>L45-L44</f>
        <v>366891</v>
      </c>
      <c r="M43" s="48">
        <f>M45-M44</f>
        <v>414356</v>
      </c>
      <c r="O43" s="54"/>
    </row>
    <row r="44" spans="1:15" s="21" customFormat="1" ht="31.5">
      <c r="A44" s="23" t="s">
        <v>142</v>
      </c>
      <c r="B44" s="27" t="s">
        <v>82</v>
      </c>
      <c r="C44" s="50" t="e">
        <f>31640398+C9+C14+C19+C28+C38</f>
        <v>#REF!</v>
      </c>
      <c r="D44" s="50"/>
      <c r="E44" s="50" t="e">
        <f t="shared" si="0"/>
        <v>#REF!</v>
      </c>
      <c r="F44" s="50"/>
      <c r="G44" s="50" t="e">
        <f>G9+G14+G19+G28+G38+32364036</f>
        <v>#REF!</v>
      </c>
      <c r="H44" s="50"/>
      <c r="I44" s="50" t="e">
        <f t="shared" si="2"/>
        <v>#REF!</v>
      </c>
      <c r="J44" s="50"/>
      <c r="K44" s="50">
        <f>K9+K14+K19+K28+K38+37094213</f>
        <v>47380997</v>
      </c>
      <c r="L44" s="50"/>
      <c r="M44" s="50">
        <f>39658657+M9+M14+M19+M28+M32+M38+826088</f>
        <v>50401172</v>
      </c>
      <c r="O44" s="54"/>
    </row>
    <row r="45" spans="1:15" s="21" customFormat="1" ht="31.5">
      <c r="A45" s="23" t="s">
        <v>141</v>
      </c>
      <c r="B45" s="27" t="s">
        <v>83</v>
      </c>
      <c r="C45" s="50">
        <f>33010071+C11+C16+C21+C34</f>
        <v>40038071</v>
      </c>
      <c r="D45" s="50"/>
      <c r="E45" s="50">
        <f t="shared" si="0"/>
        <v>40038071</v>
      </c>
      <c r="F45" s="50"/>
      <c r="G45" s="50">
        <f>G11+G16+G21+G34+33730210</f>
        <v>40758210</v>
      </c>
      <c r="H45" s="50"/>
      <c r="I45" s="50">
        <f t="shared" si="2"/>
        <v>40758210</v>
      </c>
      <c r="J45" s="50">
        <f>3874+10272+90+93997+75716+767978+561419</f>
        <v>1513346</v>
      </c>
      <c r="K45" s="50">
        <f>K11+K16+K21+K34+40231993+10397</f>
        <v>48955390</v>
      </c>
      <c r="L45" s="50">
        <f>2724+133210+44701+151+186105</f>
        <v>366891</v>
      </c>
      <c r="M45" s="50">
        <f>41845544+M11+M16+M21+M34+819045</f>
        <v>50815528</v>
      </c>
      <c r="O45" s="54"/>
    </row>
    <row r="46" spans="1:15" ht="33.75" customHeight="1">
      <c r="A46" s="23"/>
      <c r="B46" s="28" t="s">
        <v>123</v>
      </c>
      <c r="C46" s="48" t="e">
        <f>C8+C13+C18+C28+C33+C43</f>
        <v>#REF!</v>
      </c>
      <c r="D46" s="48" t="e">
        <f>D8+D13+D18+D28+D33+D43</f>
        <v>#REF!</v>
      </c>
      <c r="E46" s="48" t="e">
        <f t="shared" si="0"/>
        <v>#REF!</v>
      </c>
      <c r="F46" s="48" t="e">
        <f>F8+F13+F18+F28+F33+F43</f>
        <v>#REF!</v>
      </c>
      <c r="G46" s="48" t="e">
        <f t="shared" si="1"/>
        <v>#REF!</v>
      </c>
      <c r="H46" s="48" t="e">
        <f>H8+H13+H18+H28+H33+H43</f>
        <v>#REF!</v>
      </c>
      <c r="I46" s="48" t="e">
        <f t="shared" si="2"/>
        <v>#REF!</v>
      </c>
      <c r="J46" s="48">
        <f>J8+J13+J18+J28+J33+J43</f>
        <v>1781956</v>
      </c>
      <c r="K46" s="48" t="e">
        <f t="shared" si="2"/>
        <v>#REF!</v>
      </c>
      <c r="L46" s="48">
        <f>L8+L13+L18+L28+L33+L43</f>
        <v>786169</v>
      </c>
      <c r="M46" s="48">
        <f>M8+M13+M18+M28+M32+M33+M43</f>
        <v>2179844</v>
      </c>
      <c r="O46" s="54"/>
    </row>
    <row r="47" spans="1:15" ht="15.75">
      <c r="M47" s="45"/>
    </row>
    <row r="48" spans="1:15" ht="12.75" customHeight="1"/>
    <row r="49" spans="1:13" ht="12.75" hidden="1" customHeight="1">
      <c r="B49" s="43" t="s">
        <v>103</v>
      </c>
      <c r="J49" s="24">
        <v>3874</v>
      </c>
    </row>
    <row r="50" spans="1:13" ht="12.75" hidden="1" customHeight="1">
      <c r="B50" s="43" t="s">
        <v>104</v>
      </c>
      <c r="J50" s="24">
        <v>90</v>
      </c>
    </row>
    <row r="51" spans="1:13" ht="12.75" hidden="1" customHeight="1">
      <c r="B51" s="43" t="s">
        <v>105</v>
      </c>
      <c r="J51" s="24">
        <v>10672</v>
      </c>
    </row>
    <row r="52" spans="1:13" hidden="1">
      <c r="B52" s="43" t="s">
        <v>107</v>
      </c>
      <c r="C52" s="32"/>
      <c r="D52" s="32"/>
      <c r="E52" s="32"/>
      <c r="F52" s="32"/>
      <c r="G52" s="32"/>
      <c r="H52" s="32"/>
      <c r="I52" s="32"/>
      <c r="J52" s="32">
        <v>93997</v>
      </c>
      <c r="K52" s="32"/>
      <c r="L52" s="32"/>
      <c r="M52" s="32"/>
    </row>
    <row r="53" spans="1:13" hidden="1">
      <c r="B53" s="43" t="s">
        <v>108</v>
      </c>
      <c r="C53" s="32"/>
      <c r="D53" s="32"/>
      <c r="E53" s="32"/>
      <c r="F53" s="32"/>
      <c r="G53" s="32"/>
      <c r="H53" s="32"/>
      <c r="I53" s="32"/>
      <c r="J53" s="32">
        <v>75716</v>
      </c>
      <c r="K53" s="32"/>
      <c r="L53" s="32"/>
      <c r="M53" s="32"/>
    </row>
    <row r="54" spans="1:13" hidden="1">
      <c r="B54" s="43" t="s">
        <v>109</v>
      </c>
      <c r="J54" s="24">
        <v>767978</v>
      </c>
    </row>
    <row r="55" spans="1:13" hidden="1">
      <c r="B55" s="2" t="s">
        <v>110</v>
      </c>
      <c r="J55" s="24">
        <v>561419</v>
      </c>
    </row>
    <row r="56" spans="1:13" hidden="1"/>
    <row r="57" spans="1:13" hidden="1"/>
    <row r="58" spans="1:13" hidden="1">
      <c r="B58" s="2" t="s">
        <v>106</v>
      </c>
      <c r="J58" s="24">
        <f>SUM(J49:J57)</f>
        <v>1513746</v>
      </c>
    </row>
    <row r="60" spans="1:13" s="24" customFormat="1">
      <c r="A60" s="2"/>
      <c r="B60" s="2"/>
      <c r="K60" s="24" t="s">
        <v>113</v>
      </c>
      <c r="L60" s="24">
        <v>44701</v>
      </c>
    </row>
    <row r="61" spans="1:13" s="24" customFormat="1">
      <c r="A61" s="2"/>
      <c r="B61" s="2"/>
      <c r="K61" s="24" t="s">
        <v>114</v>
      </c>
      <c r="L61" s="24">
        <v>133210</v>
      </c>
    </row>
    <row r="62" spans="1:13" s="24" customFormat="1">
      <c r="A62" s="2"/>
      <c r="B62" s="2"/>
      <c r="K62" s="24" t="s">
        <v>115</v>
      </c>
      <c r="L62" s="24">
        <v>2724</v>
      </c>
    </row>
    <row r="63" spans="1:13" s="24" customFormat="1">
      <c r="A63" s="2"/>
      <c r="B63" s="2"/>
      <c r="K63" s="24" t="s">
        <v>105</v>
      </c>
      <c r="L63" s="24">
        <v>151</v>
      </c>
    </row>
    <row r="64" spans="1:13" s="24" customFormat="1">
      <c r="A64" s="2"/>
      <c r="B64" s="2"/>
      <c r="K64" s="24" t="s">
        <v>116</v>
      </c>
      <c r="L64" s="24">
        <v>186105</v>
      </c>
    </row>
    <row r="65" spans="1:12" s="24" customFormat="1">
      <c r="A65" s="2"/>
      <c r="B65" s="2"/>
      <c r="L65" s="44">
        <f>SUM(L60:L64)</f>
        <v>366891</v>
      </c>
    </row>
  </sheetData>
  <mergeCells count="5">
    <mergeCell ref="A6:B6"/>
    <mergeCell ref="A1:M1"/>
    <mergeCell ref="A2:M2"/>
    <mergeCell ref="A3:M3"/>
    <mergeCell ref="A5:M5"/>
  </mergeCells>
  <printOptions horizontalCentered="1"/>
  <pageMargins left="0.78740157480314965" right="0.19685039370078741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  <rowBreaks count="1" manualBreakCount="1">
    <brk id="5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Лист3</vt:lpstr>
      <vt:lpstr>Лист2 (2)</vt:lpstr>
      <vt:lpstr>'Лист2 (2)'!Заголовки_для_печати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nikitina</cp:lastModifiedBy>
  <cp:lastPrinted>2011-04-06T05:58:52Z</cp:lastPrinted>
  <dcterms:created xsi:type="dcterms:W3CDTF">2002-10-06T09:19:10Z</dcterms:created>
  <dcterms:modified xsi:type="dcterms:W3CDTF">2011-04-06T06:07:51Z</dcterms:modified>
</cp:coreProperties>
</file>