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45" windowWidth="14790" windowHeight="122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Лист2!$A$1:$Q$37</definedName>
  </definedNames>
  <calcPr calcId="145621"/>
</workbook>
</file>

<file path=xl/calcChain.xml><?xml version="1.0" encoding="utf-8"?>
<calcChain xmlns="http://schemas.openxmlformats.org/spreadsheetml/2006/main">
  <c r="P31" i="2" l="1"/>
  <c r="P28" i="2"/>
  <c r="P26" i="2"/>
  <c r="P25" i="2" s="1"/>
  <c r="P23" i="2"/>
  <c r="P21" i="2"/>
  <c r="P18" i="2"/>
  <c r="P15" i="2"/>
  <c r="P16" i="2"/>
  <c r="P13" i="2"/>
  <c r="P10" i="2" s="1"/>
  <c r="P11" i="2"/>
  <c r="P20" i="2"/>
  <c r="N31" i="2"/>
  <c r="N23" i="2"/>
  <c r="N36" i="2" s="1"/>
  <c r="N21" i="2"/>
  <c r="N20" i="2" s="1"/>
  <c r="N18" i="2"/>
  <c r="N15" i="2" s="1"/>
  <c r="N16" i="2"/>
  <c r="N13" i="2"/>
  <c r="N11" i="2"/>
  <c r="N35" i="2" s="1"/>
  <c r="N26" i="2"/>
  <c r="N28" i="2"/>
  <c r="N25" i="2" s="1"/>
  <c r="L16" i="2"/>
  <c r="L35" i="2"/>
  <c r="L18" i="2"/>
  <c r="L15" i="2" s="1"/>
  <c r="L37" i="2" s="1"/>
  <c r="L36" i="2"/>
  <c r="L28" i="2"/>
  <c r="L26" i="2"/>
  <c r="M29" i="2"/>
  <c r="O29" i="2" s="1"/>
  <c r="Q29" i="2" s="1"/>
  <c r="J31" i="2"/>
  <c r="J28" i="2"/>
  <c r="J25" i="2" s="1"/>
  <c r="J26" i="2"/>
  <c r="J23" i="2"/>
  <c r="J36" i="2" s="1"/>
  <c r="J34" i="2" s="1"/>
  <c r="J21" i="2"/>
  <c r="J20" i="2" s="1"/>
  <c r="J18" i="2"/>
  <c r="J16" i="2"/>
  <c r="J15" i="2" s="1"/>
  <c r="J13" i="2"/>
  <c r="J11" i="2"/>
  <c r="J35" i="2" s="1"/>
  <c r="H27" i="2"/>
  <c r="H31" i="2"/>
  <c r="H28" i="2"/>
  <c r="H25" i="2" s="1"/>
  <c r="H26" i="2"/>
  <c r="H23" i="2"/>
  <c r="H20" i="2"/>
  <c r="H21" i="2"/>
  <c r="H18" i="2"/>
  <c r="H16" i="2"/>
  <c r="H35" i="2"/>
  <c r="H13" i="2"/>
  <c r="H11" i="2"/>
  <c r="H10" i="2" s="1"/>
  <c r="H15" i="2"/>
  <c r="F11" i="2"/>
  <c r="F13" i="2"/>
  <c r="F16" i="2"/>
  <c r="F15" i="2"/>
  <c r="F18" i="2"/>
  <c r="F21" i="2"/>
  <c r="F23" i="2"/>
  <c r="F20" i="2"/>
  <c r="F28" i="2"/>
  <c r="F26" i="2"/>
  <c r="F31" i="2"/>
  <c r="D34" i="2"/>
  <c r="E33" i="2"/>
  <c r="G33" i="2" s="1"/>
  <c r="I33" i="2" s="1"/>
  <c r="K33" i="2" s="1"/>
  <c r="M33" i="2" s="1"/>
  <c r="O33" i="2" s="1"/>
  <c r="Q33" i="2" s="1"/>
  <c r="E32" i="2"/>
  <c r="E31" i="2" s="1"/>
  <c r="D31" i="2"/>
  <c r="D28" i="2"/>
  <c r="D25" i="2"/>
  <c r="E27" i="2"/>
  <c r="E26" i="2" s="1"/>
  <c r="D26" i="2"/>
  <c r="E24" i="2"/>
  <c r="G24" i="2"/>
  <c r="G23" i="2" s="1"/>
  <c r="D23" i="2"/>
  <c r="E22" i="2"/>
  <c r="G22" i="2"/>
  <c r="G21" i="2"/>
  <c r="G20" i="2" s="1"/>
  <c r="D21" i="2"/>
  <c r="D20" i="2" s="1"/>
  <c r="E19" i="2"/>
  <c r="E18" i="2" s="1"/>
  <c r="G19" i="2"/>
  <c r="I19" i="2" s="1"/>
  <c r="D18" i="2"/>
  <c r="E17" i="2"/>
  <c r="E16" i="2"/>
  <c r="E15" i="2" s="1"/>
  <c r="D16" i="2"/>
  <c r="D15" i="2"/>
  <c r="E14" i="2"/>
  <c r="E13" i="2" s="1"/>
  <c r="G14" i="2"/>
  <c r="I14" i="2"/>
  <c r="I13" i="2" s="1"/>
  <c r="D13" i="2"/>
  <c r="E12" i="2"/>
  <c r="G12" i="2"/>
  <c r="D11" i="2"/>
  <c r="D10" i="2" s="1"/>
  <c r="C30" i="2"/>
  <c r="C28" i="2" s="1"/>
  <c r="C25" i="2" s="1"/>
  <c r="E30" i="2"/>
  <c r="G30" i="2" s="1"/>
  <c r="C11" i="2"/>
  <c r="C13" i="2"/>
  <c r="C10" i="2" s="1"/>
  <c r="C16" i="2"/>
  <c r="C18" i="2"/>
  <c r="C15" i="2" s="1"/>
  <c r="C21" i="2"/>
  <c r="C20" i="2" s="1"/>
  <c r="C23" i="2"/>
  <c r="C26" i="2"/>
  <c r="C31" i="2"/>
  <c r="C34" i="1"/>
  <c r="C32" i="1" s="1"/>
  <c r="C38" i="1"/>
  <c r="C40" i="1"/>
  <c r="C30" i="1"/>
  <c r="C29" i="1" s="1"/>
  <c r="C13" i="1"/>
  <c r="C12" i="1"/>
  <c r="C15" i="1"/>
  <c r="C18" i="1"/>
  <c r="C21" i="1"/>
  <c r="C17" i="1" s="1"/>
  <c r="C49" i="1"/>
  <c r="C42" i="1"/>
  <c r="C36" i="1"/>
  <c r="C45" i="1"/>
  <c r="C44" i="1" s="1"/>
  <c r="C47" i="1"/>
  <c r="F36" i="2"/>
  <c r="F25" i="2"/>
  <c r="E28" i="2"/>
  <c r="F10" i="2"/>
  <c r="G17" i="2"/>
  <c r="G16" i="2" s="1"/>
  <c r="I17" i="2"/>
  <c r="K17" i="2" s="1"/>
  <c r="E21" i="2"/>
  <c r="G11" i="2"/>
  <c r="I12" i="2"/>
  <c r="I24" i="2"/>
  <c r="I23" i="2" s="1"/>
  <c r="K14" i="2"/>
  <c r="M14" i="2" s="1"/>
  <c r="O14" i="2" s="1"/>
  <c r="Q14" i="2" s="1"/>
  <c r="I22" i="2"/>
  <c r="K22" i="2" s="1"/>
  <c r="E11" i="2"/>
  <c r="G13" i="2"/>
  <c r="E23" i="2"/>
  <c r="E20" i="2" s="1"/>
  <c r="H36" i="2"/>
  <c r="H34" i="2"/>
  <c r="F35" i="2"/>
  <c r="F34" i="2" s="1"/>
  <c r="L34" i="2"/>
  <c r="E35" i="2"/>
  <c r="K12" i="2"/>
  <c r="M12" i="2" s="1"/>
  <c r="O12" i="2" s="1"/>
  <c r="Q12" i="2" s="1"/>
  <c r="I11" i="2"/>
  <c r="G10" i="2"/>
  <c r="K11" i="2"/>
  <c r="M11" i="2" s="1"/>
  <c r="K16" i="2" l="1"/>
  <c r="M17" i="2"/>
  <c r="O17" i="2" s="1"/>
  <c r="Q17" i="2" s="1"/>
  <c r="I30" i="2"/>
  <c r="G28" i="2"/>
  <c r="E10" i="2"/>
  <c r="E36" i="2"/>
  <c r="E34" i="2" s="1"/>
  <c r="O11" i="2"/>
  <c r="K21" i="2"/>
  <c r="M22" i="2"/>
  <c r="O22" i="2" s="1"/>
  <c r="Q22" i="2" s="1"/>
  <c r="C37" i="2"/>
  <c r="D37" i="2"/>
  <c r="K19" i="2"/>
  <c r="I18" i="2"/>
  <c r="F37" i="2"/>
  <c r="N34" i="2"/>
  <c r="E25" i="2"/>
  <c r="C53" i="1"/>
  <c r="C35" i="2"/>
  <c r="H37" i="2"/>
  <c r="I10" i="2"/>
  <c r="K13" i="2"/>
  <c r="C36" i="2"/>
  <c r="C34" i="2" s="1"/>
  <c r="G27" i="2"/>
  <c r="J10" i="2"/>
  <c r="J37" i="2" s="1"/>
  <c r="N10" i="2"/>
  <c r="N37" i="2" s="1"/>
  <c r="I21" i="2"/>
  <c r="I20" i="2" s="1"/>
  <c r="K24" i="2"/>
  <c r="G18" i="2"/>
  <c r="I16" i="2"/>
  <c r="G32" i="2"/>
  <c r="P35" i="2"/>
  <c r="P36" i="2"/>
  <c r="P34" i="2" s="1"/>
  <c r="P37" i="2" s="1"/>
  <c r="K23" i="2" l="1"/>
  <c r="M23" i="2" s="1"/>
  <c r="O23" i="2" s="1"/>
  <c r="Q23" i="2" s="1"/>
  <c r="M24" i="2"/>
  <c r="O24" i="2" s="1"/>
  <c r="Q24" i="2" s="1"/>
  <c r="G26" i="2"/>
  <c r="G36" i="2" s="1"/>
  <c r="G34" i="2" s="1"/>
  <c r="I27" i="2"/>
  <c r="Q11" i="2"/>
  <c r="E37" i="2"/>
  <c r="M16" i="2"/>
  <c r="G31" i="2"/>
  <c r="I32" i="2"/>
  <c r="M19" i="2"/>
  <c r="O19" i="2" s="1"/>
  <c r="Q19" i="2" s="1"/>
  <c r="K18" i="2"/>
  <c r="M18" i="2" s="1"/>
  <c r="O18" i="2" s="1"/>
  <c r="Q18" i="2" s="1"/>
  <c r="G35" i="2"/>
  <c r="G25" i="2"/>
  <c r="I35" i="2"/>
  <c r="I15" i="2"/>
  <c r="K10" i="2"/>
  <c r="M13" i="2"/>
  <c r="M21" i="2"/>
  <c r="O21" i="2" s="1"/>
  <c r="Q21" i="2" s="1"/>
  <c r="K20" i="2"/>
  <c r="M20" i="2" s="1"/>
  <c r="O20" i="2" s="1"/>
  <c r="Q20" i="2" s="1"/>
  <c r="G15" i="2"/>
  <c r="K30" i="2"/>
  <c r="I28" i="2"/>
  <c r="M30" i="2" l="1"/>
  <c r="O30" i="2" s="1"/>
  <c r="Q30" i="2" s="1"/>
  <c r="K28" i="2"/>
  <c r="O13" i="2"/>
  <c r="O16" i="2"/>
  <c r="K27" i="2"/>
  <c r="I26" i="2"/>
  <c r="I36" i="2" s="1"/>
  <c r="I34" i="2" s="1"/>
  <c r="G37" i="2"/>
  <c r="M10" i="2"/>
  <c r="O10" i="2" s="1"/>
  <c r="K32" i="2"/>
  <c r="I31" i="2"/>
  <c r="I25" i="2"/>
  <c r="I37" i="2" s="1"/>
  <c r="K15" i="2"/>
  <c r="M15" i="2" s="1"/>
  <c r="O15" i="2" s="1"/>
  <c r="Q15" i="2" s="1"/>
  <c r="M27" i="2" l="1"/>
  <c r="O27" i="2" s="1"/>
  <c r="Q27" i="2" s="1"/>
  <c r="K26" i="2"/>
  <c r="Q13" i="2"/>
  <c r="Q10" i="2"/>
  <c r="M28" i="2"/>
  <c r="K35" i="2"/>
  <c r="Q16" i="2"/>
  <c r="K31" i="2"/>
  <c r="M31" i="2" s="1"/>
  <c r="O31" i="2" s="1"/>
  <c r="Q31" i="2" s="1"/>
  <c r="M32" i="2"/>
  <c r="O32" i="2" s="1"/>
  <c r="Q32" i="2" s="1"/>
  <c r="O28" i="2" l="1"/>
  <c r="M35" i="2"/>
  <c r="M26" i="2"/>
  <c r="K36" i="2"/>
  <c r="K34" i="2" s="1"/>
  <c r="M34" i="2" s="1"/>
  <c r="O34" i="2" s="1"/>
  <c r="Q34" i="2" s="1"/>
  <c r="K25" i="2"/>
  <c r="M25" i="2" l="1"/>
  <c r="O25" i="2" s="1"/>
  <c r="K37" i="2"/>
  <c r="M37" i="2" s="1"/>
  <c r="O26" i="2"/>
  <c r="M36" i="2"/>
  <c r="Q28" i="2"/>
  <c r="Q35" i="2" s="1"/>
  <c r="O35" i="2"/>
  <c r="Q26" i="2" l="1"/>
  <c r="Q36" i="2" s="1"/>
  <c r="O36" i="2"/>
  <c r="Q25" i="2"/>
  <c r="Q37" i="2" s="1"/>
  <c r="O37" i="2"/>
</calcChain>
</file>

<file path=xl/sharedStrings.xml><?xml version="1.0" encoding="utf-8"?>
<sst xmlns="http://schemas.openxmlformats.org/spreadsheetml/2006/main" count="170" uniqueCount="140">
  <si>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</si>
  <si>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</si>
  <si>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</si>
  <si>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</si>
  <si>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</si>
  <si>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</si>
  <si>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</si>
  <si>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</si>
  <si>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</si>
  <si>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</si>
  <si>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</si>
  <si>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</si>
  <si>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</si>
  <si>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</si>
  <si>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</si>
  <si>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</si>
  <si>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</si>
  <si>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</si>
  <si>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</si>
  <si>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</si>
  <si>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</si>
  <si>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</si>
  <si>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</si>
  <si>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</si>
  <si>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</si>
  <si>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</si>
  <si>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</si>
  <si>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</si>
  <si>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</si>
  <si>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</si>
  <si>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</si>
  <si>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</si>
  <si>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</si>
  <si>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</si>
  <si>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</si>
  <si>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</si>
  <si>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</si>
  <si>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</si>
  <si>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</si>
  <si>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</si>
  <si>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</si>
  <si>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</si>
  <si>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</si>
  <si>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</si>
  <si>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</si>
  <si>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</si>
  <si>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</si>
  <si>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</si>
  <si>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</si>
  <si>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</si>
  <si>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</si>
  <si>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</si>
  <si>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</si>
  <si>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</si>
  <si>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</si>
  <si>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</si>
  <si>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</si>
  <si>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</si>
  <si>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</si>
  <si>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</si>
  <si>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</si>
  <si>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</si>
  <si>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</si>
  <si>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</si>
  <si>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</si>
  <si>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</si>
  <si>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</si>
  <si>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</si>
  <si>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</si>
  <si>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</si>
  <si>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</si>
  <si>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</si>
  <si>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</si>
  <si>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</si>
  <si>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</si>
  <si>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</si>
  <si>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</si>
  <si>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</si>
  <si>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</si>
  <si>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</si>
  <si>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</si>
  <si>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</si>
  <si>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</si>
  <si>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</si>
  <si>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</si>
  <si>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</si>
  <si>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</si>
  <si>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</si>
  <si>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</si>
  <si>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</si>
  <si>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</si>
  <si>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</si>
  <si>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</si>
  <si>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</si>
  <si>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</si>
  <si>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</si>
  <si>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</si>
  <si>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</si>
  <si>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</si>
  <si>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</si>
  <si>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</si>
  <si>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</si>
  <si>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</si>
  <si>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</si>
  <si>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</si>
  <si>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</si>
  <si>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</si>
  <si>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</si>
  <si>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</si>
  <si>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</si>
  <si>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</si>
  <si>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</si>
  <si>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</si>
  <si>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</si>
  <si>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</si>
  <si>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</si>
  <si>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</si>
  <si>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</si>
  <si>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</si>
  <si>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</si>
  <si>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</si>
  <si>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</si>
  <si>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</si>
  <si>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</si>
  <si>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</si>
  <si>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</si>
  <si>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</si>
  <si>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</si>
  <si>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2016 год
(руб.)</t>
  </si>
  <si>
    <t>Поправки 2016 год</t>
  </si>
  <si>
    <t>Уточнение
марта
(руб.)</t>
  </si>
  <si>
    <t>Уточнение
июня</t>
  </si>
  <si>
    <t>Уточнение
июня поправки Губернатора</t>
  </si>
  <si>
    <t>Уточнение сентября</t>
  </si>
  <si>
    <t>финансирования дефицита областного бюджета на 2016 год</t>
  </si>
  <si>
    <t>Уточнение ноября</t>
  </si>
  <si>
    <t>2016 год 
(руб.)</t>
  </si>
  <si>
    <t>Уточнение декабря</t>
  </si>
  <si>
    <t>Приложение 8</t>
  </si>
  <si>
    <t>от 26.12.2016 № 101-з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</si>
</sst>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/>
    <xf numFmtId="3" fontId="3" fillId="3" borderId="1" xfId="0" applyNumberFormat="1" applyFont="1" applyFill="1" applyBorder="1"/>
    <xf numFmtId="3" fontId="7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3" t="s">
        <v>70</v>
      </c>
      <c r="B2" s="53"/>
      <c r="C2" s="53"/>
    </row>
    <row r="3" spans="1:3" ht="15.75" x14ac:dyDescent="0.25">
      <c r="A3" s="53" t="s">
        <v>62</v>
      </c>
      <c r="B3" s="53"/>
      <c r="C3" s="53"/>
    </row>
    <row r="4" spans="1:3" ht="15.75" x14ac:dyDescent="0.25">
      <c r="A4" s="53" t="s">
        <v>63</v>
      </c>
      <c r="B4" s="53"/>
      <c r="C4" s="5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2" t="s">
        <v>21</v>
      </c>
      <c r="B7" s="52"/>
      <c r="C7" s="52"/>
    </row>
    <row r="8" spans="1:3" ht="18.75" x14ac:dyDescent="0.3">
      <c r="A8" s="52" t="s">
        <v>67</v>
      </c>
      <c r="B8" s="52"/>
      <c r="C8" s="52"/>
    </row>
    <row r="9" spans="1:3" ht="18.75" x14ac:dyDescent="0.3">
      <c r="A9" s="52" t="s">
        <v>69</v>
      </c>
      <c r="B9" s="52"/>
      <c r="C9" s="5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view="pageBreakPreview" zoomScaleNormal="100" zoomScaleSheetLayoutView="100" workbookViewId="0">
      <selection activeCell="A3" sqref="A3:Q3"/>
    </sheetView>
  </sheetViews>
  <sheetFormatPr defaultRowHeight="12.75" x14ac:dyDescent="0.2"/>
  <cols>
    <col min="1" max="1" width="27.85546875" style="24" customWidth="1"/>
    <col min="2" max="2" width="46.7109375" style="24" customWidth="1"/>
    <col min="3" max="9" width="15.42578125" style="24" hidden="1" customWidth="1"/>
    <col min="10" max="10" width="20.7109375" style="24" hidden="1" customWidth="1"/>
    <col min="11" max="11" width="15.42578125" style="24" hidden="1" customWidth="1"/>
    <col min="12" max="12" width="17.28515625" style="24" hidden="1" customWidth="1"/>
    <col min="13" max="13" width="15.28515625" style="24" hidden="1" customWidth="1"/>
    <col min="14" max="14" width="14.28515625" style="24" hidden="1" customWidth="1"/>
    <col min="15" max="15" width="16.5703125" style="24" hidden="1" customWidth="1"/>
    <col min="16" max="16" width="16.140625" style="24" hidden="1" customWidth="1"/>
    <col min="17" max="17" width="16.140625" style="24" customWidth="1"/>
    <col min="18" max="22" width="9.140625" style="24" customWidth="1"/>
    <col min="23" max="16384" width="9.140625" style="24"/>
  </cols>
  <sheetData>
    <row r="1" spans="1:17" ht="15.75" customHeight="1" x14ac:dyDescent="0.25">
      <c r="A1" s="56" t="s">
        <v>138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15.75" customHeight="1" x14ac:dyDescent="0.25">
      <c r="A2" s="56" t="s">
        <v>62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21.75" customHeight="1" x14ac:dyDescent="0.25">
      <c r="A3" s="56" t="s">
        <v>139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19.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7" ht="18.75" x14ac:dyDescent="0.3">
      <c r="A5" s="54" t="s">
        <v>21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ht="18" customHeight="1" x14ac:dyDescent="0.3">
      <c r="A6" s="54" t="s">
        <v>134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ht="18.75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7" ht="4.5" customHeight="1" x14ac:dyDescent="0.3">
      <c r="A8" s="55"/>
      <c r="B8" s="55"/>
    </row>
    <row r="9" spans="1:17" ht="34.5" customHeight="1" x14ac:dyDescent="0.25">
      <c r="A9" s="32" t="s">
        <v>5</v>
      </c>
      <c r="B9" s="32" t="s">
        <v>20</v>
      </c>
      <c r="C9" s="21" t="s">
        <v>128</v>
      </c>
      <c r="D9" s="21" t="s">
        <v>129</v>
      </c>
      <c r="E9" s="21" t="s">
        <v>128</v>
      </c>
      <c r="F9" s="21" t="s">
        <v>130</v>
      </c>
      <c r="G9" s="21" t="s">
        <v>128</v>
      </c>
      <c r="H9" s="21" t="s">
        <v>131</v>
      </c>
      <c r="I9" s="21" t="s">
        <v>128</v>
      </c>
      <c r="J9" s="41" t="s">
        <v>132</v>
      </c>
      <c r="K9" s="21" t="s">
        <v>128</v>
      </c>
      <c r="L9" s="21" t="s">
        <v>133</v>
      </c>
      <c r="M9" s="21" t="s">
        <v>128</v>
      </c>
      <c r="N9" s="21" t="s">
        <v>135</v>
      </c>
      <c r="O9" s="21" t="s">
        <v>136</v>
      </c>
      <c r="P9" s="48" t="s">
        <v>137</v>
      </c>
      <c r="Q9" s="21" t="s">
        <v>136</v>
      </c>
    </row>
    <row r="10" spans="1:17" ht="51" customHeight="1" x14ac:dyDescent="0.25">
      <c r="A10" s="25" t="s">
        <v>22</v>
      </c>
      <c r="B10" s="43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  <c r="J10" s="26">
        <f>J11-J13</f>
        <v>0</v>
      </c>
      <c r="K10" s="26">
        <f>K11-K13</f>
        <v>400000000</v>
      </c>
      <c r="L10" s="26"/>
      <c r="M10" s="26">
        <f>K10+L10</f>
        <v>400000000</v>
      </c>
      <c r="N10" s="26">
        <f>N11-N13</f>
        <v>0</v>
      </c>
      <c r="O10" s="26">
        <f>M10+N10</f>
        <v>400000000</v>
      </c>
      <c r="P10" s="26">
        <f>P11-P13</f>
        <v>0</v>
      </c>
      <c r="Q10" s="26">
        <f>O10+P10</f>
        <v>400000000</v>
      </c>
    </row>
    <row r="11" spans="1:17" ht="64.5" customHeight="1" x14ac:dyDescent="0.25">
      <c r="A11" s="25" t="s">
        <v>23</v>
      </c>
      <c r="B11" s="43" t="s">
        <v>72</v>
      </c>
      <c r="C11" s="26">
        <f t="shared" ref="C11:K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  <c r="J11" s="26">
        <f t="shared" si="1"/>
        <v>0</v>
      </c>
      <c r="K11" s="26">
        <f t="shared" si="1"/>
        <v>4500000000</v>
      </c>
      <c r="L11" s="26"/>
      <c r="M11" s="26">
        <f t="shared" ref="M11:M34" si="2">K11+L11</f>
        <v>4500000000</v>
      </c>
      <c r="N11" s="26">
        <f>N12</f>
        <v>0</v>
      </c>
      <c r="O11" s="26">
        <f t="shared" ref="O11:O33" si="3">M11+N11</f>
        <v>4500000000</v>
      </c>
      <c r="P11" s="26">
        <f>P12</f>
        <v>0</v>
      </c>
      <c r="Q11" s="26">
        <f t="shared" ref="Q11:Q33" si="4">O11+P11</f>
        <v>4500000000</v>
      </c>
    </row>
    <row r="12" spans="1:17" ht="64.5" customHeight="1" x14ac:dyDescent="0.25">
      <c r="A12" s="23" t="s">
        <v>7</v>
      </c>
      <c r="B12" s="44" t="s">
        <v>113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  <c r="J12" s="22"/>
      <c r="K12" s="22">
        <f>I12+J12</f>
        <v>4500000000</v>
      </c>
      <c r="L12" s="22"/>
      <c r="M12" s="22">
        <f t="shared" si="2"/>
        <v>4500000000</v>
      </c>
      <c r="N12" s="22"/>
      <c r="O12" s="22">
        <f t="shared" si="3"/>
        <v>4500000000</v>
      </c>
      <c r="P12" s="22"/>
      <c r="Q12" s="22">
        <f t="shared" si="4"/>
        <v>4500000000</v>
      </c>
    </row>
    <row r="13" spans="1:17" ht="66.75" customHeight="1" x14ac:dyDescent="0.25">
      <c r="A13" s="25" t="s">
        <v>24</v>
      </c>
      <c r="B13" s="43" t="s">
        <v>91</v>
      </c>
      <c r="C13" s="26">
        <f t="shared" ref="C13:K13" si="5">C14</f>
        <v>4100000000</v>
      </c>
      <c r="D13" s="26">
        <f t="shared" si="5"/>
        <v>0</v>
      </c>
      <c r="E13" s="26">
        <f t="shared" si="5"/>
        <v>4100000000</v>
      </c>
      <c r="F13" s="26">
        <f t="shared" si="5"/>
        <v>0</v>
      </c>
      <c r="G13" s="26">
        <f t="shared" si="5"/>
        <v>4100000000</v>
      </c>
      <c r="H13" s="26">
        <f t="shared" si="5"/>
        <v>0</v>
      </c>
      <c r="I13" s="26">
        <f t="shared" si="5"/>
        <v>4100000000</v>
      </c>
      <c r="J13" s="26">
        <f t="shared" si="5"/>
        <v>0</v>
      </c>
      <c r="K13" s="26">
        <f t="shared" si="5"/>
        <v>4100000000</v>
      </c>
      <c r="L13" s="26"/>
      <c r="M13" s="26">
        <f t="shared" si="2"/>
        <v>4100000000</v>
      </c>
      <c r="N13" s="26">
        <f>N14</f>
        <v>0</v>
      </c>
      <c r="O13" s="26">
        <f t="shared" si="3"/>
        <v>4100000000</v>
      </c>
      <c r="P13" s="26">
        <f>P14</f>
        <v>0</v>
      </c>
      <c r="Q13" s="26">
        <f t="shared" si="4"/>
        <v>4100000000</v>
      </c>
    </row>
    <row r="14" spans="1:17" ht="63" customHeight="1" x14ac:dyDescent="0.25">
      <c r="A14" s="23" t="s">
        <v>8</v>
      </c>
      <c r="B14" s="44" t="s">
        <v>104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  <c r="J14" s="22"/>
      <c r="K14" s="22">
        <f>I14+J14</f>
        <v>4100000000</v>
      </c>
      <c r="L14" s="22"/>
      <c r="M14" s="22">
        <f t="shared" si="2"/>
        <v>4100000000</v>
      </c>
      <c r="N14" s="22"/>
      <c r="O14" s="22">
        <f t="shared" si="3"/>
        <v>4100000000</v>
      </c>
      <c r="P14" s="22"/>
      <c r="Q14" s="22">
        <f t="shared" si="4"/>
        <v>4100000000</v>
      </c>
    </row>
    <row r="15" spans="1:17" ht="31.5" x14ac:dyDescent="0.25">
      <c r="A15" s="25" t="s">
        <v>73</v>
      </c>
      <c r="B15" s="43" t="s">
        <v>74</v>
      </c>
      <c r="C15" s="26">
        <f t="shared" ref="C15:I15" si="6">C16-C18</f>
        <v>943575100</v>
      </c>
      <c r="D15" s="26">
        <f t="shared" si="6"/>
        <v>0</v>
      </c>
      <c r="E15" s="26">
        <f t="shared" si="6"/>
        <v>943575100</v>
      </c>
      <c r="F15" s="26">
        <f t="shared" si="6"/>
        <v>4084522000</v>
      </c>
      <c r="G15" s="26">
        <f t="shared" si="6"/>
        <v>5028097100</v>
      </c>
      <c r="H15" s="26">
        <f t="shared" si="6"/>
        <v>2755297452</v>
      </c>
      <c r="I15" s="26">
        <f t="shared" si="6"/>
        <v>7783394552</v>
      </c>
      <c r="J15" s="26">
        <f>J16-J18</f>
        <v>-7481432344</v>
      </c>
      <c r="K15" s="26">
        <f>K16-K18</f>
        <v>301962208</v>
      </c>
      <c r="L15" s="26">
        <f>L16-L18</f>
        <v>854776171</v>
      </c>
      <c r="M15" s="26">
        <f t="shared" si="2"/>
        <v>1156738379</v>
      </c>
      <c r="N15" s="26">
        <f>N16-N18</f>
        <v>1614330254</v>
      </c>
      <c r="O15" s="26">
        <f t="shared" si="3"/>
        <v>2771068633</v>
      </c>
      <c r="P15" s="49">
        <f>P16-P18</f>
        <v>-1160399900</v>
      </c>
      <c r="Q15" s="26">
        <f t="shared" si="4"/>
        <v>1610668733</v>
      </c>
    </row>
    <row r="16" spans="1:17" ht="33.75" customHeight="1" x14ac:dyDescent="0.25">
      <c r="A16" s="25" t="s">
        <v>75</v>
      </c>
      <c r="B16" s="43" t="s">
        <v>76</v>
      </c>
      <c r="C16" s="26">
        <f t="shared" ref="C16:K16" si="7">C17</f>
        <v>5977925100</v>
      </c>
      <c r="D16" s="26">
        <f t="shared" si="7"/>
        <v>0</v>
      </c>
      <c r="E16" s="26">
        <f t="shared" si="7"/>
        <v>5977925100</v>
      </c>
      <c r="F16" s="26">
        <f t="shared" si="7"/>
        <v>4500000000</v>
      </c>
      <c r="G16" s="26">
        <f t="shared" si="7"/>
        <v>10477925100</v>
      </c>
      <c r="H16" s="26">
        <f t="shared" si="7"/>
        <v>5339819452</v>
      </c>
      <c r="I16" s="26">
        <f t="shared" si="7"/>
        <v>15817744552</v>
      </c>
      <c r="J16" s="26">
        <f t="shared" si="7"/>
        <v>-2256595896</v>
      </c>
      <c r="K16" s="26">
        <f t="shared" si="7"/>
        <v>13561148656</v>
      </c>
      <c r="L16" s="26">
        <f>L17</f>
        <v>4107864723</v>
      </c>
      <c r="M16" s="26">
        <f t="shared" si="2"/>
        <v>17669013379</v>
      </c>
      <c r="N16" s="26">
        <f>N17</f>
        <v>2614330254</v>
      </c>
      <c r="O16" s="26">
        <f t="shared" si="3"/>
        <v>20283343633</v>
      </c>
      <c r="P16" s="26">
        <f>P17</f>
        <v>0</v>
      </c>
      <c r="Q16" s="26">
        <f t="shared" si="4"/>
        <v>20283343633</v>
      </c>
    </row>
    <row r="17" spans="1:17" ht="48.75" customHeight="1" x14ac:dyDescent="0.25">
      <c r="A17" s="23" t="s">
        <v>77</v>
      </c>
      <c r="B17" s="44" t="s">
        <v>105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  <c r="J17" s="22">
        <v>-2256595896</v>
      </c>
      <c r="K17" s="22">
        <f>I17+J17</f>
        <v>13561148656</v>
      </c>
      <c r="L17" s="22">
        <v>4107864723</v>
      </c>
      <c r="M17" s="22">
        <f t="shared" si="2"/>
        <v>17669013379</v>
      </c>
      <c r="N17" s="22">
        <v>2614330254</v>
      </c>
      <c r="O17" s="22">
        <f t="shared" si="3"/>
        <v>20283343633</v>
      </c>
      <c r="P17" s="22"/>
      <c r="Q17" s="22">
        <f t="shared" si="4"/>
        <v>20283343633</v>
      </c>
    </row>
    <row r="18" spans="1:17" ht="47.25" customHeight="1" x14ac:dyDescent="0.25">
      <c r="A18" s="25" t="s">
        <v>78</v>
      </c>
      <c r="B18" s="43" t="s">
        <v>79</v>
      </c>
      <c r="C18" s="26">
        <f t="shared" ref="C18:K18" si="8">C19</f>
        <v>5034350000</v>
      </c>
      <c r="D18" s="26">
        <f t="shared" si="8"/>
        <v>0</v>
      </c>
      <c r="E18" s="26">
        <f t="shared" si="8"/>
        <v>5034350000</v>
      </c>
      <c r="F18" s="26">
        <f t="shared" si="8"/>
        <v>415478000</v>
      </c>
      <c r="G18" s="26">
        <f t="shared" si="8"/>
        <v>5449828000</v>
      </c>
      <c r="H18" s="26">
        <f t="shared" si="8"/>
        <v>2584522000</v>
      </c>
      <c r="I18" s="26">
        <f t="shared" si="8"/>
        <v>8034350000</v>
      </c>
      <c r="J18" s="26">
        <f t="shared" si="8"/>
        <v>5224836448</v>
      </c>
      <c r="K18" s="26">
        <f t="shared" si="8"/>
        <v>13259186448</v>
      </c>
      <c r="L18" s="26">
        <f>L19</f>
        <v>3253088552</v>
      </c>
      <c r="M18" s="26">
        <f t="shared" si="2"/>
        <v>16512275000</v>
      </c>
      <c r="N18" s="26">
        <f>N19</f>
        <v>1000000000</v>
      </c>
      <c r="O18" s="26">
        <f t="shared" si="3"/>
        <v>17512275000</v>
      </c>
      <c r="P18" s="49">
        <f>P19</f>
        <v>1160399900</v>
      </c>
      <c r="Q18" s="26">
        <f t="shared" si="4"/>
        <v>18672674900</v>
      </c>
    </row>
    <row r="19" spans="1:17" ht="47.45" customHeight="1" x14ac:dyDescent="0.25">
      <c r="A19" s="23" t="s">
        <v>80</v>
      </c>
      <c r="B19" s="44" t="s">
        <v>106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  <c r="J19" s="22">
        <v>5224836448</v>
      </c>
      <c r="K19" s="22">
        <f>I19+J19</f>
        <v>13259186448</v>
      </c>
      <c r="L19" s="22">
        <v>3253088552</v>
      </c>
      <c r="M19" s="22">
        <f t="shared" si="2"/>
        <v>16512275000</v>
      </c>
      <c r="N19" s="22">
        <v>1000000000</v>
      </c>
      <c r="O19" s="22">
        <f t="shared" si="3"/>
        <v>17512275000</v>
      </c>
      <c r="P19" s="50">
        <v>1160399900</v>
      </c>
      <c r="Q19" s="22">
        <f t="shared" si="4"/>
        <v>18672674900</v>
      </c>
    </row>
    <row r="20" spans="1:17" ht="32.450000000000003" customHeight="1" x14ac:dyDescent="0.25">
      <c r="A20" s="25" t="s">
        <v>81</v>
      </c>
      <c r="B20" s="43" t="s">
        <v>94</v>
      </c>
      <c r="C20" s="26">
        <f t="shared" ref="C20:I20" si="9">C21-C23</f>
        <v>-600000000</v>
      </c>
      <c r="D20" s="26">
        <f t="shared" si="9"/>
        <v>0</v>
      </c>
      <c r="E20" s="26">
        <f t="shared" si="9"/>
        <v>-600000000</v>
      </c>
      <c r="F20" s="26">
        <f t="shared" si="9"/>
        <v>-4084522000</v>
      </c>
      <c r="G20" s="26">
        <f t="shared" si="9"/>
        <v>-4684522000</v>
      </c>
      <c r="H20" s="26">
        <f t="shared" si="9"/>
        <v>0</v>
      </c>
      <c r="I20" s="26">
        <f t="shared" si="9"/>
        <v>-4684522000</v>
      </c>
      <c r="J20" s="26">
        <f>J21-J23</f>
        <v>7564656000</v>
      </c>
      <c r="K20" s="26">
        <f>K21-K23</f>
        <v>2880134000</v>
      </c>
      <c r="L20" s="26"/>
      <c r="M20" s="26">
        <f t="shared" si="2"/>
        <v>2880134000</v>
      </c>
      <c r="N20" s="26">
        <f>N21-N23</f>
        <v>0</v>
      </c>
      <c r="O20" s="26">
        <f t="shared" si="3"/>
        <v>2880134000</v>
      </c>
      <c r="P20" s="49">
        <f>P21-P23</f>
        <v>1000000000</v>
      </c>
      <c r="Q20" s="26">
        <f t="shared" si="4"/>
        <v>3880134000</v>
      </c>
    </row>
    <row r="21" spans="1:17" ht="51" customHeight="1" x14ac:dyDescent="0.25">
      <c r="A21" s="25" t="s">
        <v>107</v>
      </c>
      <c r="B21" s="43" t="s">
        <v>95</v>
      </c>
      <c r="C21" s="26">
        <f t="shared" ref="C21:K21" si="10">C22</f>
        <v>4210316876</v>
      </c>
      <c r="D21" s="26">
        <f t="shared" si="10"/>
        <v>32504434</v>
      </c>
      <c r="E21" s="26">
        <f t="shared" si="10"/>
        <v>4242821310</v>
      </c>
      <c r="F21" s="26">
        <f t="shared" si="10"/>
        <v>2738244182</v>
      </c>
      <c r="G21" s="26">
        <f t="shared" si="10"/>
        <v>6981065492</v>
      </c>
      <c r="H21" s="26">
        <f t="shared" si="10"/>
        <v>0</v>
      </c>
      <c r="I21" s="26">
        <f t="shared" si="10"/>
        <v>6981065492</v>
      </c>
      <c r="J21" s="26">
        <f t="shared" si="10"/>
        <v>7564656000</v>
      </c>
      <c r="K21" s="26">
        <f t="shared" si="10"/>
        <v>14545721492</v>
      </c>
      <c r="L21" s="26"/>
      <c r="M21" s="26">
        <f t="shared" si="2"/>
        <v>14545721492</v>
      </c>
      <c r="N21" s="26">
        <f>N22</f>
        <v>0</v>
      </c>
      <c r="O21" s="26">
        <f t="shared" si="3"/>
        <v>14545721492</v>
      </c>
      <c r="P21" s="49">
        <f>P22</f>
        <v>1000000000</v>
      </c>
      <c r="Q21" s="26">
        <f t="shared" si="4"/>
        <v>15545721492</v>
      </c>
    </row>
    <row r="22" spans="1:17" ht="63.75" customHeight="1" x14ac:dyDescent="0.25">
      <c r="A22" s="23" t="s">
        <v>108</v>
      </c>
      <c r="B22" s="45" t="s">
        <v>109</v>
      </c>
      <c r="C22" s="33">
        <v>4210316876</v>
      </c>
      <c r="D22" s="33">
        <v>32504434</v>
      </c>
      <c r="E22" s="33">
        <f>C22+D22</f>
        <v>4242821310</v>
      </c>
      <c r="F22" s="33">
        <v>2738244182</v>
      </c>
      <c r="G22" s="33">
        <f>E22+F22</f>
        <v>6981065492</v>
      </c>
      <c r="H22" s="33"/>
      <c r="I22" s="33">
        <f>G22+H22</f>
        <v>6981065492</v>
      </c>
      <c r="J22" s="33">
        <v>7564656000</v>
      </c>
      <c r="K22" s="33">
        <f>I22+J22</f>
        <v>14545721492</v>
      </c>
      <c r="L22" s="33"/>
      <c r="M22" s="33">
        <f t="shared" si="2"/>
        <v>14545721492</v>
      </c>
      <c r="N22" s="33"/>
      <c r="O22" s="33">
        <f t="shared" si="3"/>
        <v>14545721492</v>
      </c>
      <c r="P22" s="51">
        <v>1000000000</v>
      </c>
      <c r="Q22" s="33">
        <f t="shared" si="4"/>
        <v>15545721492</v>
      </c>
    </row>
    <row r="23" spans="1:17" ht="64.5" customHeight="1" x14ac:dyDescent="0.25">
      <c r="A23" s="25" t="s">
        <v>110</v>
      </c>
      <c r="B23" s="43" t="s">
        <v>82</v>
      </c>
      <c r="C23" s="26">
        <f t="shared" ref="C23:K23" si="11">C24</f>
        <v>4810316876</v>
      </c>
      <c r="D23" s="26">
        <f t="shared" si="11"/>
        <v>32504434</v>
      </c>
      <c r="E23" s="26">
        <f t="shared" si="11"/>
        <v>4842821310</v>
      </c>
      <c r="F23" s="26">
        <f t="shared" si="11"/>
        <v>6822766182</v>
      </c>
      <c r="G23" s="26">
        <f t="shared" si="11"/>
        <v>11665587492</v>
      </c>
      <c r="H23" s="26">
        <f t="shared" si="11"/>
        <v>0</v>
      </c>
      <c r="I23" s="26">
        <f t="shared" si="11"/>
        <v>11665587492</v>
      </c>
      <c r="J23" s="26">
        <f t="shared" si="11"/>
        <v>0</v>
      </c>
      <c r="K23" s="26">
        <f t="shared" si="11"/>
        <v>11665587492</v>
      </c>
      <c r="L23" s="26"/>
      <c r="M23" s="26">
        <f t="shared" si="2"/>
        <v>11665587492</v>
      </c>
      <c r="N23" s="26">
        <f>N24</f>
        <v>0</v>
      </c>
      <c r="O23" s="26">
        <f t="shared" si="3"/>
        <v>11665587492</v>
      </c>
      <c r="P23" s="26">
        <f>P24</f>
        <v>0</v>
      </c>
      <c r="Q23" s="26">
        <f t="shared" si="4"/>
        <v>11665587492</v>
      </c>
    </row>
    <row r="24" spans="1:17" ht="64.900000000000006" customHeight="1" x14ac:dyDescent="0.25">
      <c r="A24" s="23" t="s">
        <v>111</v>
      </c>
      <c r="B24" s="44" t="s">
        <v>112</v>
      </c>
      <c r="C24" s="22">
        <v>4810316876</v>
      </c>
      <c r="D24" s="22">
        <v>32504434</v>
      </c>
      <c r="E24" s="33">
        <f>C24+D24</f>
        <v>4842821310</v>
      </c>
      <c r="F24" s="33">
        <v>6822766182</v>
      </c>
      <c r="G24" s="33">
        <f>E24+F24</f>
        <v>11665587492</v>
      </c>
      <c r="H24" s="33"/>
      <c r="I24" s="33">
        <f>G24+H24</f>
        <v>11665587492</v>
      </c>
      <c r="J24" s="33"/>
      <c r="K24" s="33">
        <f>I24+J24</f>
        <v>11665587492</v>
      </c>
      <c r="L24" s="33"/>
      <c r="M24" s="33">
        <f t="shared" si="2"/>
        <v>11665587492</v>
      </c>
      <c r="N24" s="33"/>
      <c r="O24" s="33">
        <f t="shared" si="3"/>
        <v>11665587492</v>
      </c>
      <c r="P24" s="33"/>
      <c r="Q24" s="33">
        <f t="shared" si="4"/>
        <v>11665587492</v>
      </c>
    </row>
    <row r="25" spans="1:17" ht="48" customHeight="1" x14ac:dyDescent="0.25">
      <c r="A25" s="25" t="s">
        <v>83</v>
      </c>
      <c r="B25" s="43" t="s">
        <v>92</v>
      </c>
      <c r="C25" s="28">
        <f t="shared" ref="C25:I25" si="12">C28-C26</f>
        <v>772013</v>
      </c>
      <c r="D25" s="28">
        <f t="shared" si="12"/>
        <v>0</v>
      </c>
      <c r="E25" s="28">
        <f t="shared" si="12"/>
        <v>772013</v>
      </c>
      <c r="F25" s="28">
        <f t="shared" si="12"/>
        <v>0</v>
      </c>
      <c r="G25" s="28">
        <f t="shared" si="12"/>
        <v>772013</v>
      </c>
      <c r="H25" s="28">
        <f t="shared" si="12"/>
        <v>-100000000</v>
      </c>
      <c r="I25" s="28">
        <f t="shared" si="12"/>
        <v>-99227987</v>
      </c>
      <c r="J25" s="28">
        <f>J28-J26</f>
        <v>0</v>
      </c>
      <c r="K25" s="28">
        <f>K28-K26</f>
        <v>-99227987</v>
      </c>
      <c r="L25" s="28"/>
      <c r="M25" s="28">
        <f t="shared" si="2"/>
        <v>-99227987</v>
      </c>
      <c r="N25" s="28">
        <f>N28-N26</f>
        <v>0</v>
      </c>
      <c r="O25" s="28">
        <f t="shared" si="3"/>
        <v>-99227987</v>
      </c>
      <c r="P25" s="28">
        <f>P28-P26</f>
        <v>0</v>
      </c>
      <c r="Q25" s="28">
        <f t="shared" si="4"/>
        <v>-99227987</v>
      </c>
    </row>
    <row r="26" spans="1:17" ht="33.75" customHeight="1" x14ac:dyDescent="0.25">
      <c r="A26" s="25" t="s">
        <v>85</v>
      </c>
      <c r="B26" s="43" t="s">
        <v>90</v>
      </c>
      <c r="C26" s="26">
        <f t="shared" ref="C26:K26" si="13">C27</f>
        <v>1015911550</v>
      </c>
      <c r="D26" s="26">
        <f t="shared" si="13"/>
        <v>0</v>
      </c>
      <c r="E26" s="26">
        <f t="shared" si="13"/>
        <v>1015911550</v>
      </c>
      <c r="F26" s="26">
        <f t="shared" si="13"/>
        <v>-28125000</v>
      </c>
      <c r="G26" s="26">
        <f t="shared" si="13"/>
        <v>987786550</v>
      </c>
      <c r="H26" s="26">
        <f t="shared" si="13"/>
        <v>-72452500</v>
      </c>
      <c r="I26" s="26">
        <f t="shared" si="13"/>
        <v>915334050</v>
      </c>
      <c r="J26" s="26">
        <f t="shared" si="13"/>
        <v>0</v>
      </c>
      <c r="K26" s="26">
        <f t="shared" si="13"/>
        <v>915334050</v>
      </c>
      <c r="L26" s="26">
        <f>L27</f>
        <v>-19726000</v>
      </c>
      <c r="M26" s="26">
        <f>K26+L26</f>
        <v>895608050</v>
      </c>
      <c r="N26" s="26">
        <f>N27</f>
        <v>-70375000</v>
      </c>
      <c r="O26" s="26">
        <f t="shared" si="3"/>
        <v>825233050</v>
      </c>
      <c r="P26" s="26">
        <f>P27</f>
        <v>-12831900</v>
      </c>
      <c r="Q26" s="26">
        <f t="shared" si="4"/>
        <v>812401150</v>
      </c>
    </row>
    <row r="27" spans="1:17" s="34" customFormat="1" ht="67.150000000000006" customHeight="1" x14ac:dyDescent="0.25">
      <c r="A27" s="23" t="s">
        <v>116</v>
      </c>
      <c r="B27" s="44" t="s">
        <v>115</v>
      </c>
      <c r="C27" s="22">
        <v>1015911550</v>
      </c>
      <c r="D27" s="22"/>
      <c r="E27" s="33">
        <f>C27+D27</f>
        <v>1015911550</v>
      </c>
      <c r="F27" s="33">
        <v>-28125000</v>
      </c>
      <c r="G27" s="33">
        <f>E27+F27</f>
        <v>987786550</v>
      </c>
      <c r="H27" s="33">
        <f>-172452500+100000000</f>
        <v>-72452500</v>
      </c>
      <c r="I27" s="33">
        <f>G27+H27</f>
        <v>915334050</v>
      </c>
      <c r="J27" s="33"/>
      <c r="K27" s="33">
        <f>I27+J27</f>
        <v>915334050</v>
      </c>
      <c r="L27" s="33">
        <v>-19726000</v>
      </c>
      <c r="M27" s="33">
        <f>K27+L27</f>
        <v>895608050</v>
      </c>
      <c r="N27" s="33">
        <v>-70375000</v>
      </c>
      <c r="O27" s="33">
        <f t="shared" si="3"/>
        <v>825233050</v>
      </c>
      <c r="P27" s="33">
        <v>-12831900</v>
      </c>
      <c r="Q27" s="33">
        <f t="shared" si="4"/>
        <v>812401150</v>
      </c>
    </row>
    <row r="28" spans="1:17" ht="48" customHeight="1" x14ac:dyDescent="0.25">
      <c r="A28" s="25" t="s">
        <v>84</v>
      </c>
      <c r="B28" s="43" t="s">
        <v>93</v>
      </c>
      <c r="C28" s="26">
        <f t="shared" ref="C28:I28" si="14">SUM(C29:C30)</f>
        <v>1016683563</v>
      </c>
      <c r="D28" s="26">
        <f t="shared" si="14"/>
        <v>0</v>
      </c>
      <c r="E28" s="26">
        <f t="shared" si="14"/>
        <v>1016683563</v>
      </c>
      <c r="F28" s="26">
        <f t="shared" si="14"/>
        <v>-28125000</v>
      </c>
      <c r="G28" s="26">
        <f t="shared" si="14"/>
        <v>988558563</v>
      </c>
      <c r="H28" s="26">
        <f t="shared" si="14"/>
        <v>-172452500</v>
      </c>
      <c r="I28" s="26">
        <f t="shared" si="14"/>
        <v>816106063</v>
      </c>
      <c r="J28" s="26">
        <f>SUM(J29:J30)</f>
        <v>0</v>
      </c>
      <c r="K28" s="26">
        <f>SUM(K29:K30)</f>
        <v>816106063</v>
      </c>
      <c r="L28" s="26">
        <f>L30</f>
        <v>-19726000</v>
      </c>
      <c r="M28" s="26">
        <f t="shared" si="2"/>
        <v>796380063</v>
      </c>
      <c r="N28" s="26">
        <f>N30</f>
        <v>-70375000</v>
      </c>
      <c r="O28" s="26">
        <f t="shared" si="3"/>
        <v>726005063</v>
      </c>
      <c r="P28" s="26">
        <f>P30</f>
        <v>-12831900</v>
      </c>
      <c r="Q28" s="26">
        <f t="shared" si="4"/>
        <v>713173163</v>
      </c>
    </row>
    <row r="29" spans="1:17" ht="62.25" hidden="1" customHeight="1" x14ac:dyDescent="0.25">
      <c r="A29" s="36" t="s">
        <v>126</v>
      </c>
      <c r="B29" s="44" t="s">
        <v>127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>
        <f t="shared" si="2"/>
        <v>0</v>
      </c>
      <c r="N29" s="26"/>
      <c r="O29" s="26">
        <f t="shared" si="3"/>
        <v>0</v>
      </c>
      <c r="P29" s="26"/>
      <c r="Q29" s="26">
        <f t="shared" si="4"/>
        <v>0</v>
      </c>
    </row>
    <row r="30" spans="1:17" s="34" customFormat="1" ht="81" customHeight="1" x14ac:dyDescent="0.25">
      <c r="A30" s="23" t="s">
        <v>118</v>
      </c>
      <c r="B30" s="44" t="s">
        <v>117</v>
      </c>
      <c r="C30" s="22">
        <f>772013+1015911550</f>
        <v>1016683563</v>
      </c>
      <c r="D30" s="22"/>
      <c r="E30" s="33">
        <f>C30+D30</f>
        <v>1016683563</v>
      </c>
      <c r="F30" s="33">
        <v>-28125000</v>
      </c>
      <c r="G30" s="33">
        <f>E30+F30</f>
        <v>988558563</v>
      </c>
      <c r="H30" s="33">
        <v>-172452500</v>
      </c>
      <c r="I30" s="33">
        <f>G30+H30</f>
        <v>816106063</v>
      </c>
      <c r="J30" s="33"/>
      <c r="K30" s="33">
        <f>I30+J30</f>
        <v>816106063</v>
      </c>
      <c r="L30" s="33">
        <v>-19726000</v>
      </c>
      <c r="M30" s="33">
        <f t="shared" si="2"/>
        <v>796380063</v>
      </c>
      <c r="N30" s="33">
        <v>-70375000</v>
      </c>
      <c r="O30" s="33">
        <f t="shared" si="3"/>
        <v>726005063</v>
      </c>
      <c r="P30" s="33">
        <v>-12831900</v>
      </c>
      <c r="Q30" s="33">
        <f t="shared" si="4"/>
        <v>713173163</v>
      </c>
    </row>
    <row r="31" spans="1:17" s="34" customFormat="1" ht="33.6" customHeight="1" x14ac:dyDescent="0.25">
      <c r="A31" s="42" t="s">
        <v>120</v>
      </c>
      <c r="B31" s="46" t="s">
        <v>121</v>
      </c>
      <c r="C31" s="30">
        <f t="shared" ref="C31:I31" si="15">C32-C33</f>
        <v>0</v>
      </c>
      <c r="D31" s="30">
        <f t="shared" si="15"/>
        <v>0</v>
      </c>
      <c r="E31" s="30">
        <f t="shared" si="15"/>
        <v>0</v>
      </c>
      <c r="F31" s="30">
        <f t="shared" si="15"/>
        <v>0</v>
      </c>
      <c r="G31" s="30">
        <f t="shared" si="15"/>
        <v>0</v>
      </c>
      <c r="H31" s="30">
        <f t="shared" si="15"/>
        <v>0</v>
      </c>
      <c r="I31" s="30">
        <f t="shared" si="15"/>
        <v>0</v>
      </c>
      <c r="J31" s="30">
        <f>J32-J33</f>
        <v>0</v>
      </c>
      <c r="K31" s="30">
        <f>K32-K33</f>
        <v>0</v>
      </c>
      <c r="L31" s="30"/>
      <c r="M31" s="30">
        <f t="shared" si="2"/>
        <v>0</v>
      </c>
      <c r="N31" s="30">
        <f>N32-N33</f>
        <v>0</v>
      </c>
      <c r="O31" s="30">
        <f t="shared" si="3"/>
        <v>0</v>
      </c>
      <c r="P31" s="30">
        <f>P32-P33</f>
        <v>0</v>
      </c>
      <c r="Q31" s="30">
        <f t="shared" si="4"/>
        <v>0</v>
      </c>
    </row>
    <row r="32" spans="1:17" s="34" customFormat="1" ht="98.25" customHeight="1" x14ac:dyDescent="0.25">
      <c r="A32" s="35" t="s">
        <v>123</v>
      </c>
      <c r="B32" s="47" t="s">
        <v>122</v>
      </c>
      <c r="C32" s="39">
        <v>5000000000</v>
      </c>
      <c r="D32" s="39"/>
      <c r="E32" s="39">
        <f>C32+D32</f>
        <v>5000000000</v>
      </c>
      <c r="F32" s="39"/>
      <c r="G32" s="39">
        <f>E32+F32</f>
        <v>5000000000</v>
      </c>
      <c r="H32" s="39"/>
      <c r="I32" s="39">
        <f>G32+H32</f>
        <v>5000000000</v>
      </c>
      <c r="J32" s="39"/>
      <c r="K32" s="39">
        <f>I32+J32</f>
        <v>5000000000</v>
      </c>
      <c r="L32" s="39"/>
      <c r="M32" s="39">
        <f t="shared" si="2"/>
        <v>5000000000</v>
      </c>
      <c r="N32" s="39"/>
      <c r="O32" s="22">
        <f t="shared" si="3"/>
        <v>5000000000</v>
      </c>
      <c r="P32" s="39"/>
      <c r="Q32" s="22">
        <f t="shared" si="4"/>
        <v>5000000000</v>
      </c>
    </row>
    <row r="33" spans="1:17" s="34" customFormat="1" ht="96" customHeight="1" x14ac:dyDescent="0.25">
      <c r="A33" s="36" t="s">
        <v>125</v>
      </c>
      <c r="B33" s="47" t="s">
        <v>124</v>
      </c>
      <c r="C33" s="39">
        <v>5000000000</v>
      </c>
      <c r="D33" s="39"/>
      <c r="E33" s="39">
        <f>C33+D33</f>
        <v>5000000000</v>
      </c>
      <c r="F33" s="39"/>
      <c r="G33" s="39">
        <f>E33+F33</f>
        <v>5000000000</v>
      </c>
      <c r="H33" s="39"/>
      <c r="I33" s="39">
        <f>G33+H33</f>
        <v>5000000000</v>
      </c>
      <c r="J33" s="39"/>
      <c r="K33" s="39">
        <f>I33+J33</f>
        <v>5000000000</v>
      </c>
      <c r="L33" s="39"/>
      <c r="M33" s="39">
        <f>K33+L33</f>
        <v>5000000000</v>
      </c>
      <c r="N33" s="39"/>
      <c r="O33" s="22">
        <f t="shared" si="3"/>
        <v>5000000000</v>
      </c>
      <c r="P33" s="39"/>
      <c r="Q33" s="22">
        <f t="shared" si="4"/>
        <v>5000000000</v>
      </c>
    </row>
    <row r="34" spans="1:17" s="37" customFormat="1" ht="31.5" x14ac:dyDescent="0.25">
      <c r="A34" s="25" t="s">
        <v>86</v>
      </c>
      <c r="B34" s="43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 t="shared" ref="F34:L34" si="16">F36-F35</f>
        <v>93478783</v>
      </c>
      <c r="G34" s="26">
        <f t="shared" si="16"/>
        <v>93478783</v>
      </c>
      <c r="H34" s="26">
        <f t="shared" si="16"/>
        <v>201630869</v>
      </c>
      <c r="I34" s="26">
        <f t="shared" si="16"/>
        <v>295109652</v>
      </c>
      <c r="J34" s="26">
        <f t="shared" si="16"/>
        <v>0</v>
      </c>
      <c r="K34" s="26">
        <f t="shared" si="16"/>
        <v>295109652</v>
      </c>
      <c r="L34" s="26">
        <f t="shared" si="16"/>
        <v>0</v>
      </c>
      <c r="M34" s="26">
        <f t="shared" si="2"/>
        <v>295109652</v>
      </c>
      <c r="N34" s="26">
        <f>N36-N35</f>
        <v>0</v>
      </c>
      <c r="O34" s="26">
        <f>M34+N34</f>
        <v>295109652</v>
      </c>
      <c r="P34" s="26">
        <f>P36-P35</f>
        <v>0</v>
      </c>
      <c r="Q34" s="26">
        <f>O34+P34</f>
        <v>295109652</v>
      </c>
    </row>
    <row r="35" spans="1:17" s="37" customFormat="1" ht="34.5" customHeight="1" x14ac:dyDescent="0.25">
      <c r="A35" s="23" t="s">
        <v>88</v>
      </c>
      <c r="B35" s="44" t="s">
        <v>114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22">
        <f>J11+J16+J21+J28+J32</f>
        <v>5308060104</v>
      </c>
      <c r="K35" s="22">
        <f>56805913446+K11+K16+K21+K28+K32</f>
        <v>95228889657</v>
      </c>
      <c r="L35" s="22">
        <f>31567304+L11+L16+L21+L28+L32</f>
        <v>4119706027</v>
      </c>
      <c r="M35" s="22">
        <f>56837480750+M11+M16+M21+M28+M32</f>
        <v>99348595684</v>
      </c>
      <c r="N35" s="22">
        <f>N11+N16+N21+N28+N32-430746368</f>
        <v>2113208886</v>
      </c>
      <c r="O35" s="22">
        <f>56406744532+O11+O16+O21+O28+O32</f>
        <v>101461814720</v>
      </c>
      <c r="P35" s="22">
        <f>271714728+P11+P16+P21+P28+P32+38114828</f>
        <v>1296997656</v>
      </c>
      <c r="Q35" s="22">
        <f>56678459260+Q11+Q16+Q21+Q28+Q32</f>
        <v>102720697548</v>
      </c>
    </row>
    <row r="36" spans="1:17" s="37" customFormat="1" ht="30.75" customHeight="1" x14ac:dyDescent="0.25">
      <c r="A36" s="23" t="s">
        <v>89</v>
      </c>
      <c r="B36" s="44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  <c r="J36" s="22">
        <f>83223656+J13+J18+J23+J26+J33</f>
        <v>5308060104</v>
      </c>
      <c r="K36" s="22">
        <f>60583891319+K13+K18+K23+K26+K33</f>
        <v>95523999309</v>
      </c>
      <c r="L36" s="22">
        <f>886343475+L13+L18+L23+L26+L33</f>
        <v>4119706027</v>
      </c>
      <c r="M36" s="22">
        <f>61470234794+M13+M18+M23+M26+M33</f>
        <v>99643705336</v>
      </c>
      <c r="N36" s="22">
        <f>N13+N18+N23+N26+N33+1183583886</f>
        <v>2113208886</v>
      </c>
      <c r="O36" s="22">
        <f>62653828830+O13+O18+O23+O26+O33</f>
        <v>101756924372</v>
      </c>
      <c r="P36" s="22">
        <f>111314828+P13+P18+P23+P26+P33+38114828</f>
        <v>1296997656</v>
      </c>
      <c r="Q36" s="22">
        <f>62765143658+Q13+Q18+Q23+Q26+Q33</f>
        <v>103015807200</v>
      </c>
    </row>
    <row r="37" spans="1:17" ht="21" customHeight="1" x14ac:dyDescent="0.25">
      <c r="A37" s="23"/>
      <c r="B37" s="43" t="s">
        <v>119</v>
      </c>
      <c r="C37" s="26">
        <f t="shared" ref="C37:H37" si="17">C10+C15+C20+C25+C34+C31</f>
        <v>744347113</v>
      </c>
      <c r="D37" s="26">
        <f t="shared" si="17"/>
        <v>0</v>
      </c>
      <c r="E37" s="26">
        <f t="shared" si="17"/>
        <v>744347113</v>
      </c>
      <c r="F37" s="26">
        <f t="shared" si="17"/>
        <v>93478783</v>
      </c>
      <c r="G37" s="26">
        <f t="shared" si="17"/>
        <v>837825896</v>
      </c>
      <c r="H37" s="26">
        <f t="shared" si="17"/>
        <v>2856928321</v>
      </c>
      <c r="I37" s="26">
        <f>I10+I15+I20+I25+I34+I31</f>
        <v>3694754217</v>
      </c>
      <c r="J37" s="26">
        <f>J10+J15+J20+J25+J34+J31</f>
        <v>83223656</v>
      </c>
      <c r="K37" s="26">
        <f>K10+K15+K20+K25+K34+K31</f>
        <v>3777977873</v>
      </c>
      <c r="L37" s="26">
        <f>L15</f>
        <v>854776171</v>
      </c>
      <c r="M37" s="26">
        <f>K37+L37</f>
        <v>4632754044</v>
      </c>
      <c r="N37" s="26">
        <f>N10+N15+N20+N25+N34+N31</f>
        <v>1614330254</v>
      </c>
      <c r="O37" s="26">
        <f>O10+O15+O20+O25+O34+O31</f>
        <v>6247084298</v>
      </c>
      <c r="P37" s="26">
        <f>P10+P15+P20+P25+P34+P31</f>
        <v>-160399900</v>
      </c>
      <c r="Q37" s="26">
        <f>Q10+Q15+Q20+Q25+Q34+Q31</f>
        <v>6086684398</v>
      </c>
    </row>
    <row r="38" spans="1:17" ht="15.75" x14ac:dyDescent="0.25">
      <c r="C38" s="29"/>
      <c r="D38" s="29"/>
      <c r="E38" s="29"/>
      <c r="F38" s="29"/>
      <c r="G38" s="29"/>
      <c r="H38" s="29"/>
      <c r="I38" s="29"/>
      <c r="J38" s="29"/>
      <c r="K38" s="29"/>
    </row>
    <row r="39" spans="1:17" ht="12.75" hidden="1" customHeight="1" x14ac:dyDescent="0.25">
      <c r="C39" s="22">
        <v>4122059282.8899999</v>
      </c>
      <c r="D39" s="40"/>
      <c r="E39" s="40"/>
      <c r="F39" s="40"/>
      <c r="G39" s="40"/>
      <c r="H39" s="40"/>
      <c r="I39" s="40"/>
      <c r="J39" s="40"/>
      <c r="K39" s="40"/>
    </row>
    <row r="40" spans="1:17" ht="12.75" hidden="1" customHeight="1" x14ac:dyDescent="0.2">
      <c r="B40" s="38" t="s">
        <v>96</v>
      </c>
    </row>
    <row r="41" spans="1:17" ht="12.75" hidden="1" customHeight="1" x14ac:dyDescent="0.2">
      <c r="B41" s="38" t="s">
        <v>97</v>
      </c>
    </row>
    <row r="42" spans="1:17" ht="12.75" hidden="1" customHeight="1" x14ac:dyDescent="0.2">
      <c r="B42" s="38" t="s">
        <v>98</v>
      </c>
    </row>
    <row r="43" spans="1:17" hidden="1" x14ac:dyDescent="0.2">
      <c r="B43" s="38" t="s">
        <v>100</v>
      </c>
      <c r="C43" s="27"/>
      <c r="D43" s="27"/>
      <c r="E43" s="27"/>
      <c r="F43" s="27"/>
      <c r="G43" s="27"/>
      <c r="H43" s="27"/>
      <c r="I43" s="27"/>
      <c r="J43" s="27"/>
      <c r="K43" s="27"/>
    </row>
    <row r="44" spans="1:17" hidden="1" x14ac:dyDescent="0.2">
      <c r="B44" s="38" t="s">
        <v>101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1:17" hidden="1" x14ac:dyDescent="0.2">
      <c r="B45" s="38" t="s">
        <v>102</v>
      </c>
    </row>
    <row r="46" spans="1:17" hidden="1" x14ac:dyDescent="0.2">
      <c r="B46" s="24" t="s">
        <v>103</v>
      </c>
    </row>
    <row r="47" spans="1:17" hidden="1" x14ac:dyDescent="0.2"/>
    <row r="48" spans="1:17" hidden="1" x14ac:dyDescent="0.2"/>
    <row r="49" spans="2:11" hidden="1" x14ac:dyDescent="0.2">
      <c r="B49" s="24" t="s">
        <v>99</v>
      </c>
    </row>
    <row r="50" spans="2:11" x14ac:dyDescent="0.2">
      <c r="C50" s="27"/>
      <c r="D50" s="27"/>
      <c r="E50" s="27"/>
      <c r="F50" s="27"/>
      <c r="G50" s="27"/>
      <c r="H50" s="27"/>
      <c r="I50" s="27"/>
      <c r="J50" s="27"/>
      <c r="K50" s="27"/>
    </row>
  </sheetData>
  <mergeCells count="7">
    <mergeCell ref="A5:Q5"/>
    <mergeCell ref="A6:Q6"/>
    <mergeCell ref="A7:M7"/>
    <mergeCell ref="A8:B8"/>
    <mergeCell ref="A1:Q1"/>
    <mergeCell ref="A2:Q2"/>
    <mergeCell ref="A3:Q3"/>
  </mergeCells>
  <phoneticPr fontId="0" type="noConversion"/>
  <printOptions horizontalCentered="1"/>
  <pageMargins left="0.98425196850393704" right="0.19685039370078741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2016-12-23T07:48:38Z</cp:lastPrinted>
  <dcterms:created xsi:type="dcterms:W3CDTF">2002-10-06T09:19:10Z</dcterms:created>
  <dcterms:modified xsi:type="dcterms:W3CDTF">2016-12-27T12:00:29Z</dcterms:modified>
</cp:coreProperties>
</file>