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40" windowHeight="6030"/>
  </bookViews>
  <sheets>
    <sheet name="Лист1" sheetId="1" r:id="rId1"/>
  </sheets>
  <definedNames>
    <definedName name="_xlnm.Print_Titles" localSheetId="0">Лист1!$9:$9</definedName>
  </definedNames>
  <calcPr calcId="114210" fullCalcOnLoad="1"/>
</workbook>
</file>

<file path=xl/calcChain.xml><?xml version="1.0" encoding="utf-8"?>
<calcChain xmlns="http://schemas.openxmlformats.org/spreadsheetml/2006/main">
  <c r="Q49" i="1"/>
  <c r="R52"/>
  <c r="R51"/>
  <c r="Q35"/>
  <c r="R37"/>
  <c r="R17"/>
  <c r="Q65"/>
  <c r="Q48"/>
  <c r="Q43"/>
  <c r="Q39"/>
  <c r="Q38"/>
  <c r="Q33"/>
  <c r="Q31"/>
  <c r="Q30"/>
  <c r="Q29"/>
  <c r="Q25"/>
  <c r="Q22"/>
  <c r="Q21"/>
  <c r="Q19"/>
  <c r="Q15"/>
  <c r="Q11"/>
  <c r="Q10"/>
  <c r="P71"/>
  <c r="R71"/>
  <c r="P72"/>
  <c r="R72"/>
  <c r="O70"/>
  <c r="P70"/>
  <c r="R70"/>
  <c r="P34"/>
  <c r="R34"/>
  <c r="O33"/>
  <c r="P13"/>
  <c r="R13"/>
  <c r="P14"/>
  <c r="R14"/>
  <c r="O12"/>
  <c r="P12"/>
  <c r="R12"/>
  <c r="O65"/>
  <c r="O48"/>
  <c r="O43"/>
  <c r="O39"/>
  <c r="O38"/>
  <c r="O35"/>
  <c r="O31"/>
  <c r="O25"/>
  <c r="O22"/>
  <c r="O21"/>
  <c r="O19"/>
  <c r="O15"/>
  <c r="M31"/>
  <c r="M15"/>
  <c r="N15"/>
  <c r="P15"/>
  <c r="R15"/>
  <c r="N18"/>
  <c r="P18"/>
  <c r="R18"/>
  <c r="N47"/>
  <c r="P47"/>
  <c r="R47"/>
  <c r="M49"/>
  <c r="N49"/>
  <c r="P49"/>
  <c r="R49"/>
  <c r="L48"/>
  <c r="N63"/>
  <c r="P63"/>
  <c r="R63"/>
  <c r="L39"/>
  <c r="L40"/>
  <c r="M39"/>
  <c r="N40"/>
  <c r="P40"/>
  <c r="R40"/>
  <c r="J15"/>
  <c r="L15"/>
  <c r="K19"/>
  <c r="K11"/>
  <c r="K22"/>
  <c r="K25"/>
  <c r="J26"/>
  <c r="J29"/>
  <c r="J30"/>
  <c r="J31"/>
  <c r="K31"/>
  <c r="K35"/>
  <c r="K43"/>
  <c r="K38"/>
  <c r="K49"/>
  <c r="K48"/>
  <c r="K30"/>
  <c r="K65"/>
  <c r="K68"/>
  <c r="M65"/>
  <c r="M43"/>
  <c r="M38"/>
  <c r="N38"/>
  <c r="P38"/>
  <c r="R38"/>
  <c r="M35"/>
  <c r="M25"/>
  <c r="N25"/>
  <c r="P25"/>
  <c r="R25"/>
  <c r="M22"/>
  <c r="M21"/>
  <c r="M19"/>
  <c r="L69"/>
  <c r="N69"/>
  <c r="P69"/>
  <c r="R69"/>
  <c r="L67"/>
  <c r="N67"/>
  <c r="P67"/>
  <c r="R67"/>
  <c r="L66"/>
  <c r="N66"/>
  <c r="P66"/>
  <c r="R66"/>
  <c r="L65"/>
  <c r="N65"/>
  <c r="P65"/>
  <c r="R65"/>
  <c r="N62"/>
  <c r="P62"/>
  <c r="R62"/>
  <c r="N61"/>
  <c r="P61"/>
  <c r="R61"/>
  <c r="N60"/>
  <c r="P60"/>
  <c r="R60"/>
  <c r="N59"/>
  <c r="P59"/>
  <c r="R59"/>
  <c r="N58"/>
  <c r="P58"/>
  <c r="R58"/>
  <c r="N57"/>
  <c r="P57"/>
  <c r="R57"/>
  <c r="N56"/>
  <c r="P56"/>
  <c r="R56"/>
  <c r="N55"/>
  <c r="P55"/>
  <c r="R55"/>
  <c r="N54"/>
  <c r="P54"/>
  <c r="R54"/>
  <c r="N53"/>
  <c r="P53"/>
  <c r="R53"/>
  <c r="N50"/>
  <c r="P50"/>
  <c r="R50"/>
  <c r="L46"/>
  <c r="N46"/>
  <c r="P46"/>
  <c r="R46"/>
  <c r="N45"/>
  <c r="P45"/>
  <c r="R45"/>
  <c r="N44"/>
  <c r="P44"/>
  <c r="R44"/>
  <c r="L42"/>
  <c r="N42"/>
  <c r="P42"/>
  <c r="R42"/>
  <c r="L41"/>
  <c r="N41"/>
  <c r="P41"/>
  <c r="R41"/>
  <c r="L36"/>
  <c r="N36"/>
  <c r="P36"/>
  <c r="R36"/>
  <c r="L35"/>
  <c r="N35"/>
  <c r="P35"/>
  <c r="R35"/>
  <c r="N32"/>
  <c r="P32"/>
  <c r="R32"/>
  <c r="N31"/>
  <c r="P31"/>
  <c r="R31"/>
  <c r="L28"/>
  <c r="L21"/>
  <c r="N28"/>
  <c r="P28"/>
  <c r="R28"/>
  <c r="L20"/>
  <c r="N20"/>
  <c r="P20"/>
  <c r="R20"/>
  <c r="L19"/>
  <c r="N19"/>
  <c r="P19"/>
  <c r="R19"/>
  <c r="L16"/>
  <c r="N16"/>
  <c r="P16"/>
  <c r="R16"/>
  <c r="E69"/>
  <c r="G69"/>
  <c r="I68"/>
  <c r="E68"/>
  <c r="G68"/>
  <c r="E67"/>
  <c r="G67"/>
  <c r="G66"/>
  <c r="I65"/>
  <c r="I64"/>
  <c r="F65"/>
  <c r="F64"/>
  <c r="D65"/>
  <c r="E65"/>
  <c r="G65"/>
  <c r="C64"/>
  <c r="I49"/>
  <c r="I48"/>
  <c r="D46"/>
  <c r="E46"/>
  <c r="G46"/>
  <c r="I43"/>
  <c r="I38"/>
  <c r="E42"/>
  <c r="G42"/>
  <c r="E41"/>
  <c r="G41"/>
  <c r="E38"/>
  <c r="G38"/>
  <c r="E36"/>
  <c r="G36"/>
  <c r="I35"/>
  <c r="F35"/>
  <c r="D35"/>
  <c r="C35"/>
  <c r="E35"/>
  <c r="G35"/>
  <c r="E32"/>
  <c r="E31"/>
  <c r="I31"/>
  <c r="F31"/>
  <c r="D31"/>
  <c r="D30"/>
  <c r="E28"/>
  <c r="G28"/>
  <c r="E27"/>
  <c r="G27"/>
  <c r="J27"/>
  <c r="N27"/>
  <c r="P27"/>
  <c r="R27"/>
  <c r="N26"/>
  <c r="P26"/>
  <c r="R26"/>
  <c r="I25"/>
  <c r="J25"/>
  <c r="F25"/>
  <c r="D25"/>
  <c r="C25"/>
  <c r="E24"/>
  <c r="G24"/>
  <c r="J24"/>
  <c r="N24"/>
  <c r="P24"/>
  <c r="R24"/>
  <c r="E23"/>
  <c r="G23"/>
  <c r="J23"/>
  <c r="N23"/>
  <c r="P23"/>
  <c r="R23"/>
  <c r="I22"/>
  <c r="F22"/>
  <c r="F21"/>
  <c r="D22"/>
  <c r="D21"/>
  <c r="C22"/>
  <c r="C21"/>
  <c r="H21"/>
  <c r="D20"/>
  <c r="E20"/>
  <c r="G20"/>
  <c r="I19"/>
  <c r="I11"/>
  <c r="F19"/>
  <c r="F11"/>
  <c r="F10"/>
  <c r="D19"/>
  <c r="E19"/>
  <c r="G19"/>
  <c r="H11"/>
  <c r="H10"/>
  <c r="H73"/>
  <c r="C11"/>
  <c r="D64"/>
  <c r="E64"/>
  <c r="G64"/>
  <c r="K21"/>
  <c r="K10"/>
  <c r="K73"/>
  <c r="N68"/>
  <c r="P68"/>
  <c r="R68"/>
  <c r="K64"/>
  <c r="N64"/>
  <c r="P64"/>
  <c r="R64"/>
  <c r="C30"/>
  <c r="E30"/>
  <c r="C29"/>
  <c r="N22"/>
  <c r="P22"/>
  <c r="R22"/>
  <c r="D11"/>
  <c r="D10"/>
  <c r="N39"/>
  <c r="P39"/>
  <c r="R39"/>
  <c r="M48"/>
  <c r="I30"/>
  <c r="I29"/>
  <c r="E11"/>
  <c r="G11"/>
  <c r="I21"/>
  <c r="F30"/>
  <c r="G30"/>
  <c r="F29"/>
  <c r="G32"/>
  <c r="G31"/>
  <c r="D29"/>
  <c r="E29"/>
  <c r="J11"/>
  <c r="L11"/>
  <c r="I10"/>
  <c r="I73"/>
  <c r="G29"/>
  <c r="L10"/>
  <c r="N43"/>
  <c r="P43"/>
  <c r="R43"/>
  <c r="M30"/>
  <c r="C10"/>
  <c r="E21"/>
  <c r="G21"/>
  <c r="N21"/>
  <c r="P21"/>
  <c r="R21"/>
  <c r="E22"/>
  <c r="G22"/>
  <c r="J22"/>
  <c r="J21"/>
  <c r="J10"/>
  <c r="J73"/>
  <c r="N30"/>
  <c r="M29"/>
  <c r="N29"/>
  <c r="C73"/>
  <c r="O30"/>
  <c r="P30"/>
  <c r="R30"/>
  <c r="P33"/>
  <c r="R33"/>
  <c r="O29"/>
  <c r="P29"/>
  <c r="F73"/>
  <c r="K29"/>
  <c r="O11"/>
  <c r="O10"/>
  <c r="O73"/>
  <c r="D73"/>
  <c r="E73"/>
  <c r="G73"/>
  <c r="E10"/>
  <c r="G10"/>
  <c r="P48"/>
  <c r="R48"/>
  <c r="N48"/>
  <c r="M11"/>
  <c r="R29"/>
  <c r="Q73"/>
  <c r="N11"/>
  <c r="P11"/>
  <c r="R11"/>
  <c r="M10"/>
  <c r="N10"/>
  <c r="P10"/>
  <c r="R10"/>
  <c r="M73"/>
  <c r="N73"/>
  <c r="P73"/>
  <c r="R73"/>
</calcChain>
</file>

<file path=xl/sharedStrings.xml><?xml version="1.0" encoding="utf-8"?>
<sst xmlns="http://schemas.openxmlformats.org/spreadsheetml/2006/main" count="109" uniqueCount="83">
  <si>
    <t>№</t>
  </si>
  <si>
    <t>I.</t>
  </si>
  <si>
    <t>ПРОГРАММНАЯ ЧАСТЬ</t>
  </si>
  <si>
    <t>1.</t>
  </si>
  <si>
    <t>ВСЕГО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</si>
  <si>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</si>
  <si>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к Закону Ярославской области</t>
  </si>
  <si>
    <t>II.</t>
  </si>
  <si>
    <t>НЕПРОГРАММНАЯ ЧАСТЬ</t>
  </si>
  <si>
    <t xml:space="preserve">ОБЪЕКТЫ, ФИНАНСИРУЕМЫЕ ЗА СЧЕТ СРЕДСТВ, ПЕРЕДАВАЕМЫХ В МЕСТНЫЕ БЮДЖЕТЫ ПО МЕЖБЮДЖЕТНЫМ ОТНОШЕНИЯМ 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</si>
  <si>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</si>
  <si>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</si>
  <si>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Обеспечение автомобильными дорогами новых микрорайонов </t>
  </si>
  <si>
    <t>2.</t>
  </si>
  <si>
    <t>Реконструкция объектов Московского проспекта и улично-дорожной сети г. Ярославля</t>
  </si>
  <si>
    <t xml:space="preserve">  2009 год        (тыс. руб.)</t>
  </si>
  <si>
    <t>Строительство областной психиатрической больницы, Ярославский муниципальный район</t>
  </si>
  <si>
    <t>3.</t>
  </si>
  <si>
    <t>4.</t>
  </si>
  <si>
    <t>Строительство автодорог, тротуаров и подъездных путей, микрорайона массовой малоэтажной застройки МКР № 2 городского поселения Ростов Ростовского муниципального района и подъездных путей к нему</t>
  </si>
  <si>
    <t>Реконструкция стадиона "Шинник" (I очередь, реконструкция "Южной трибуны"), г. Ярославль</t>
  </si>
  <si>
    <t>Строительство подъезда к д. Правдино в Некоузском муниципальном районе</t>
  </si>
  <si>
    <t xml:space="preserve">Строительство крытого катка с искусственным льдом,                                        г. Переславль-Залесский  </t>
  </si>
  <si>
    <t>уточнение</t>
  </si>
  <si>
    <t xml:space="preserve">3. </t>
  </si>
  <si>
    <t xml:space="preserve">Подпрограмма "Модернизация объектов коммунальной инфраструктуры" </t>
  </si>
  <si>
    <t>Строительство очистных сооружений канализации, с.Брейтово</t>
  </si>
  <si>
    <t>Перечень строек и объектов,</t>
  </si>
  <si>
    <t xml:space="preserve">  2010 год        (тыс. руб.)</t>
  </si>
  <si>
    <t xml:space="preserve">Федеральная целевая программа "Жилище" </t>
  </si>
  <si>
    <t>Уточнение апреля</t>
  </si>
  <si>
    <t>Федеральная целевая программа "Социальное развитие села до 2012 года"</t>
  </si>
  <si>
    <t>План        (тыс. руб.)</t>
  </si>
  <si>
    <t>Реконструкция автодорог, тротуаров и подъездных путей к поселку малоэтажной застройки "Северная пасека", Тутаевский муниципальный район</t>
  </si>
  <si>
    <t>Строительство концертно-зрелищного центра с инженерными коммуникациями, г. Ярославль</t>
  </si>
  <si>
    <t>Строительство автодорог, тротуаров и подъездных путей, микрорайона массовой малоэтажной застройки МКР № 2 городского поселения г. Ростов и подъездных путей к нему, Ростовский муниципальный район</t>
  </si>
  <si>
    <t>Берегоукрепление и благоустройство Волжской Набережной от места слияния рек Волги и Которосли до здания Ярославского центра научно-технической информации (пр. Ленина, д.2а) г. Ярославль</t>
  </si>
  <si>
    <t>5.</t>
  </si>
  <si>
    <t>уточнение сентября</t>
  </si>
  <si>
    <t>Подпрограмма "Обеспечение земельных участков коммунальной инфраструктурой в целях жилищного строительства"</t>
  </si>
  <si>
    <t>Строительство малоэтажного жилья 2-ой очереди микрорайона № 2, г. Ростов, Ростовский муниципальный район</t>
  </si>
  <si>
    <t>Строительство жилого района малоэтажной застройки "Северная пасека" г.Тутаев, Тутаевский муниципальный район</t>
  </si>
  <si>
    <t>Строительство I очереди обхода г. Ярославля с мостом через реку Волгу</t>
  </si>
  <si>
    <t>Строительство областного перинатального центра, г. Ярославль</t>
  </si>
  <si>
    <t>2010 год        (тыс. руб.)</t>
  </si>
  <si>
    <t>Наименование раздела функциональной классификации,                                                     программы и объекта</t>
  </si>
  <si>
    <t>Любимский муниципальный район</t>
  </si>
  <si>
    <t xml:space="preserve">Переселение граждан из жилищного фонда, признанного непригодным для проживания, и (или) жилищного фонда с высоким уровнем износа (более 70 процентов)                                                                                       </t>
  </si>
  <si>
    <t>уточнение в мае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</si>
  <si>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</si>
  <si>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</si>
  <si>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</si>
  <si>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</si>
  <si>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</si>
  <si>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</si>
  <si>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</si>
  <si>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</si>
  <si>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Мероприятия по соединению сельских населенных пунктов автомобильными дорогами с твердым покрытием с сетью дорог общего пользования</t>
  </si>
  <si>
    <t>Строительство автодороги Туношна - Бурмакино - Новое в Некрасовском МР Ярославской области</t>
  </si>
  <si>
    <t>Федеральная целевая программа "Развитие транспортной системы России (2010-2015 годы)". Подпрограмма "Автомобильные дороги"</t>
  </si>
  <si>
    <t>уточнение июнь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</si>
  <si>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</si>
  <si>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7.</t>
  </si>
  <si>
    <t>8.</t>
  </si>
  <si>
    <t>Реконструкция объектов конно-спортивного комплекса с инженерными коммуникациями, г.Ярославль</t>
  </si>
  <si>
    <t>Строительство разводящих сетей д.Костюшино, Даниловский муниципальный район</t>
  </si>
  <si>
    <t>Приложение 15</t>
  </si>
  <si>
    <t>Строительство автодороги Туношна - Бурмакино - Новое в Некрасовском муниципальном районе</t>
  </si>
  <si>
    <t>Федеральная целевая программа "Культура России                                                        (2006-2011 годы)"</t>
  </si>
  <si>
    <t>Федеральная целевая программа "Развитие физической культуры и спорта в Российской Федерации на 2006-2015 годы"</t>
  </si>
  <si>
    <t>Региональная адресная программа по переселению граждан из аварийного жилищного фонда Ярославской области на 2010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</si>
  <si>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2010 год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</si>
  <si>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</si>
  <si>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</si>
  <si>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</si>
  <si>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</si>
  <si>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</si>
  <si>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</si>
  <si>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</si>
  <si>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</si>
  <si>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t xml:space="preserve">Строительство автодорог, тротуаров и подъездных путей микрорайона массовой малоэтажной застройки МКР № 2 городского поселения Ростов и подъездных путей к нему, Ростовский муниципальный район </t>
  </si>
  <si>
    <t xml:space="preserve">финансируемых за счет средств федерального бюджета                                           и государственных корпораций, на 2010 год </t>
  </si>
  <si>
    <t>от 01.12.2010 № 44-з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</si>
</sst>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_р_."/>
    <numFmt numFmtId="166" formatCode="#,##0;[Red]#,##0"/>
  </numFmts>
  <fonts count="3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i/>
      <sz val="12"/>
      <name val="Arial Cyr"/>
      <charset val="204"/>
    </font>
    <font>
      <b/>
      <i/>
      <sz val="12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color indexed="10"/>
      <name val="Times New Roman Cyr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sz val="12"/>
      <color indexed="8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 Cyr"/>
      <charset val="204"/>
    </font>
    <font>
      <b/>
      <i/>
      <sz val="12"/>
      <color indexed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0" fillId="0" borderId="0"/>
    <xf numFmtId="0" fontId="1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0" fontId="15" fillId="0" borderId="1" xfId="2" applyFont="1" applyFill="1" applyBorder="1" applyAlignment="1">
      <alignment vertical="top" wrapText="1"/>
    </xf>
    <xf numFmtId="165" fontId="15" fillId="0" borderId="1" xfId="3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1" fillId="0" borderId="3" xfId="0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165" fontId="13" fillId="0" borderId="1" xfId="3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vertical="top"/>
    </xf>
    <xf numFmtId="164" fontId="14" fillId="0" borderId="1" xfId="4" applyNumberFormat="1" applyFont="1" applyFill="1" applyBorder="1" applyAlignment="1">
      <alignment horizontal="right" vertical="top" wrapText="1"/>
    </xf>
    <xf numFmtId="164" fontId="24" fillId="0" borderId="1" xfId="4" applyNumberFormat="1" applyFont="1" applyFill="1" applyBorder="1" applyAlignment="1">
      <alignment horizontal="right" vertical="top" wrapText="1"/>
    </xf>
    <xf numFmtId="165" fontId="2" fillId="0" borderId="1" xfId="3" applyNumberFormat="1" applyFont="1" applyFill="1" applyBorder="1" applyAlignment="1">
      <alignment horizontal="right" vertical="top" wrapText="1"/>
    </xf>
    <xf numFmtId="164" fontId="21" fillId="0" borderId="1" xfId="4" applyNumberFormat="1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center" vertical="top"/>
    </xf>
    <xf numFmtId="0" fontId="2" fillId="0" borderId="1" xfId="2" applyFont="1" applyFill="1" applyBorder="1" applyAlignment="1">
      <alignment vertical="top" wrapText="1"/>
    </xf>
    <xf numFmtId="164" fontId="2" fillId="0" borderId="1" xfId="4" applyNumberFormat="1" applyFont="1" applyFill="1" applyBorder="1" applyAlignment="1">
      <alignment horizontal="right" vertical="top" wrapText="1"/>
    </xf>
    <xf numFmtId="164" fontId="15" fillId="0" borderId="1" xfId="4" applyNumberFormat="1" applyFont="1" applyFill="1" applyBorder="1" applyAlignment="1">
      <alignment horizontal="right" vertical="top" wrapText="1"/>
    </xf>
    <xf numFmtId="164" fontId="26" fillId="0" borderId="1" xfId="4" applyNumberFormat="1" applyFont="1" applyFill="1" applyBorder="1" applyAlignment="1">
      <alignment horizontal="right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164" fontId="23" fillId="0" borderId="1" xfId="4" applyNumberFormat="1" applyFont="1" applyFill="1" applyBorder="1" applyAlignment="1">
      <alignment horizontal="right" vertical="top" wrapText="1"/>
    </xf>
    <xf numFmtId="164" fontId="25" fillId="0" borderId="1" xfId="4" applyNumberFormat="1" applyFont="1" applyFill="1" applyBorder="1" applyAlignment="1">
      <alignment horizontal="right" vertical="top" wrapText="1"/>
    </xf>
    <xf numFmtId="0" fontId="13" fillId="0" borderId="1" xfId="2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/>
    </xf>
    <xf numFmtId="164" fontId="13" fillId="0" borderId="1" xfId="4" applyNumberFormat="1" applyFont="1" applyFill="1" applyBorder="1" applyAlignment="1">
      <alignment horizontal="right" vertical="top" wrapText="1"/>
    </xf>
    <xf numFmtId="0" fontId="27" fillId="2" borderId="4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164" fontId="12" fillId="0" borderId="1" xfId="4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164" fontId="27" fillId="0" borderId="1" xfId="4" applyNumberFormat="1" applyFont="1" applyBorder="1" applyAlignment="1">
      <alignment horizontal="right" vertical="top" wrapText="1"/>
    </xf>
    <xf numFmtId="164" fontId="12" fillId="0" borderId="1" xfId="4" applyNumberFormat="1" applyFont="1" applyFill="1" applyBorder="1" applyAlignment="1">
      <alignment horizontal="right" vertical="top" wrapText="1"/>
    </xf>
    <xf numFmtId="49" fontId="21" fillId="0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166" fontId="13" fillId="0" borderId="1" xfId="3" applyNumberFormat="1" applyFont="1" applyFill="1" applyBorder="1" applyAlignment="1">
      <alignment horizontal="right" vertical="top" wrapText="1"/>
    </xf>
    <xf numFmtId="166" fontId="15" fillId="0" borderId="1" xfId="3" applyNumberFormat="1" applyFont="1" applyFill="1" applyBorder="1" applyAlignment="1">
      <alignment horizontal="right" vertical="top" wrapText="1"/>
    </xf>
    <xf numFmtId="166" fontId="2" fillId="0" borderId="1" xfId="3" applyNumberFormat="1" applyFont="1" applyFill="1" applyBorder="1" applyAlignment="1">
      <alignment horizontal="right" vertical="top" wrapText="1"/>
    </xf>
    <xf numFmtId="166" fontId="21" fillId="0" borderId="1" xfId="4" applyNumberFormat="1" applyFont="1" applyFill="1" applyBorder="1" applyAlignment="1">
      <alignment horizontal="right" vertical="top" wrapText="1"/>
    </xf>
    <xf numFmtId="166" fontId="2" fillId="0" borderId="1" xfId="4" applyNumberFormat="1" applyFont="1" applyFill="1" applyBorder="1" applyAlignment="1">
      <alignment horizontal="right" vertical="top" wrapText="1"/>
    </xf>
    <xf numFmtId="166" fontId="15" fillId="0" borderId="1" xfId="4" applyNumberFormat="1" applyFont="1" applyFill="1" applyBorder="1" applyAlignment="1">
      <alignment horizontal="right" vertical="top" wrapText="1"/>
    </xf>
    <xf numFmtId="166" fontId="26" fillId="0" borderId="1" xfId="4" applyNumberFormat="1" applyFont="1" applyFill="1" applyBorder="1" applyAlignment="1">
      <alignment horizontal="right" vertical="top" wrapText="1"/>
    </xf>
    <xf numFmtId="166" fontId="23" fillId="0" borderId="1" xfId="4" applyNumberFormat="1" applyFont="1" applyFill="1" applyBorder="1" applyAlignment="1">
      <alignment horizontal="right" vertical="top" wrapText="1"/>
    </xf>
    <xf numFmtId="3" fontId="28" fillId="0" borderId="1" xfId="3" applyNumberFormat="1" applyFont="1" applyFill="1" applyBorder="1" applyAlignment="1">
      <alignment horizontal="right" vertical="top" wrapText="1"/>
    </xf>
    <xf numFmtId="3" fontId="13" fillId="0" borderId="1" xfId="3" applyNumberFormat="1" applyFont="1" applyFill="1" applyBorder="1" applyAlignment="1">
      <alignment horizontal="right" vertical="top" wrapText="1"/>
    </xf>
    <xf numFmtId="3" fontId="29" fillId="0" borderId="1" xfId="3" applyNumberFormat="1" applyFont="1" applyFill="1" applyBorder="1" applyAlignment="1">
      <alignment horizontal="right" vertical="top" wrapText="1"/>
    </xf>
    <xf numFmtId="3" fontId="15" fillId="0" borderId="1" xfId="3" applyNumberFormat="1" applyFont="1" applyFill="1" applyBorder="1" applyAlignment="1">
      <alignment horizontal="right" vertical="top" wrapText="1"/>
    </xf>
    <xf numFmtId="3" fontId="30" fillId="0" borderId="1" xfId="4" applyNumberFormat="1" applyFont="1" applyFill="1" applyBorder="1" applyAlignment="1">
      <alignment horizontal="right" vertical="top" wrapText="1"/>
    </xf>
    <xf numFmtId="3" fontId="25" fillId="0" borderId="1" xfId="4" applyNumberFormat="1" applyFont="1" applyFill="1" applyBorder="1" applyAlignment="1">
      <alignment horizontal="right" vertical="top" wrapText="1"/>
    </xf>
    <xf numFmtId="3" fontId="31" fillId="0" borderId="1" xfId="4" applyNumberFormat="1" applyFont="1" applyFill="1" applyBorder="1" applyAlignment="1">
      <alignment horizontal="right" vertical="top" wrapText="1"/>
    </xf>
    <xf numFmtId="3" fontId="23" fillId="0" borderId="1" xfId="4" applyNumberFormat="1" applyFont="1" applyFill="1" applyBorder="1" applyAlignment="1">
      <alignment horizontal="right" vertical="top" wrapText="1"/>
    </xf>
    <xf numFmtId="49" fontId="13" fillId="0" borderId="1" xfId="1" applyNumberFormat="1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/>
    </xf>
    <xf numFmtId="3" fontId="26" fillId="0" borderId="1" xfId="0" applyNumberFormat="1" applyFont="1" applyBorder="1" applyAlignment="1">
      <alignment vertical="top"/>
    </xf>
    <xf numFmtId="3" fontId="13" fillId="0" borderId="1" xfId="0" applyNumberFormat="1" applyFont="1" applyBorder="1" applyAlignment="1">
      <alignment vertical="top"/>
    </xf>
    <xf numFmtId="3" fontId="15" fillId="0" borderId="1" xfId="0" applyNumberFormat="1" applyFont="1" applyBorder="1" applyAlignment="1">
      <alignment vertical="top"/>
    </xf>
    <xf numFmtId="0" fontId="13" fillId="0" borderId="1" xfId="2" applyFont="1" applyFill="1" applyBorder="1" applyAlignment="1">
      <alignment vertical="top" wrapText="1"/>
    </xf>
    <xf numFmtId="166" fontId="17" fillId="0" borderId="1" xfId="4" applyNumberFormat="1" applyFont="1" applyFill="1" applyBorder="1" applyAlignment="1">
      <alignment horizontal="right" vertical="top" wrapText="1"/>
    </xf>
    <xf numFmtId="0" fontId="2" fillId="0" borderId="1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wrapText="1"/>
    </xf>
    <xf numFmtId="3" fontId="21" fillId="0" borderId="1" xfId="4" applyNumberFormat="1" applyFont="1" applyFill="1" applyBorder="1" applyAlignment="1">
      <alignment horizontal="right" vertical="top" wrapText="1"/>
    </xf>
    <xf numFmtId="3" fontId="2" fillId="0" borderId="1" xfId="3" applyNumberFormat="1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vertical="top" wrapText="1"/>
    </xf>
    <xf numFmtId="3" fontId="17" fillId="0" borderId="1" xfId="4" applyNumberFormat="1" applyFont="1" applyFill="1" applyBorder="1" applyAlignment="1">
      <alignment horizontal="right" vertical="top" wrapText="1"/>
    </xf>
    <xf numFmtId="166" fontId="13" fillId="0" borderId="1" xfId="4" applyNumberFormat="1" applyFont="1" applyFill="1" applyBorder="1" applyAlignment="1">
      <alignment horizontal="right" vertical="top" wrapText="1"/>
    </xf>
    <xf numFmtId="0" fontId="13" fillId="2" borderId="4" xfId="2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</cellXfs>
  <cellStyles count="5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tabSelected="1" view="pageBreakPreview" zoomScaleNormal="100" zoomScaleSheetLayoutView="100" workbookViewId="0">
      <selection activeCell="A4" sqref="A4"/>
    </sheetView>
  </sheetViews>
  <sheetFormatPr defaultRowHeight="15.75"/>
  <cols>
    <col min="1" max="1" width="4.5703125" style="1" customWidth="1"/>
    <col min="2" max="2" width="64.42578125" style="1" customWidth="1"/>
    <col min="3" max="3" width="13.42578125" hidden="1" customWidth="1"/>
    <col min="4" max="4" width="13.5703125" hidden="1" customWidth="1"/>
    <col min="5" max="9" width="13.42578125" hidden="1" customWidth="1"/>
    <col min="10" max="10" width="11" hidden="1" customWidth="1"/>
    <col min="11" max="11" width="11.140625" hidden="1" customWidth="1"/>
    <col min="12" max="12" width="11.7109375" hidden="1" customWidth="1"/>
    <col min="13" max="13" width="11.140625" hidden="1" customWidth="1"/>
    <col min="14" max="14" width="12.5703125" hidden="1" customWidth="1"/>
    <col min="15" max="15" width="11.140625" hidden="1" customWidth="1"/>
    <col min="16" max="16" width="16.7109375" hidden="1" customWidth="1"/>
    <col min="17" max="17" width="11.140625" hidden="1" customWidth="1"/>
    <col min="18" max="18" width="11.140625" customWidth="1"/>
  </cols>
  <sheetData>
    <row r="1" spans="1:18" s="6" customFormat="1">
      <c r="A1" s="92" t="s">
        <v>66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</row>
    <row r="2" spans="1:18" s="6" customFormat="1">
      <c r="A2" s="92" t="s">
        <v>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</row>
    <row r="3" spans="1:18" s="6" customFormat="1">
      <c r="A3" s="92" t="s">
        <v>82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</row>
    <row r="4" spans="1:18" s="6" customFormat="1">
      <c r="A4" s="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8" ht="21" customHeight="1">
      <c r="A5" s="4"/>
      <c r="B5" s="4"/>
      <c r="C5" s="5"/>
      <c r="D5" s="5"/>
      <c r="E5" s="5"/>
      <c r="F5" s="5"/>
      <c r="G5" s="5"/>
      <c r="I5" s="5"/>
      <c r="J5" s="5"/>
      <c r="K5" s="5"/>
      <c r="L5" s="5"/>
      <c r="M5" s="5"/>
      <c r="N5" s="5"/>
    </row>
    <row r="6" spans="1:18" ht="18" customHeight="1">
      <c r="A6" s="93" t="s">
        <v>27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</row>
    <row r="7" spans="1:18" ht="36.75" customHeight="1">
      <c r="A7" s="94" t="s">
        <v>81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</row>
    <row r="8" spans="1:18" ht="24" customHeight="1"/>
    <row r="9" spans="1:18" s="25" customFormat="1" ht="35.25" customHeight="1">
      <c r="A9" s="48" t="s">
        <v>0</v>
      </c>
      <c r="B9" s="2" t="s">
        <v>45</v>
      </c>
      <c r="C9" s="3" t="s">
        <v>15</v>
      </c>
      <c r="D9" s="3" t="s">
        <v>23</v>
      </c>
      <c r="E9" s="3" t="s">
        <v>15</v>
      </c>
      <c r="F9" s="3" t="s">
        <v>30</v>
      </c>
      <c r="G9" s="3" t="s">
        <v>32</v>
      </c>
      <c r="H9" s="3" t="s">
        <v>28</v>
      </c>
      <c r="I9" s="3" t="s">
        <v>38</v>
      </c>
      <c r="J9" s="3" t="s">
        <v>44</v>
      </c>
      <c r="K9" s="3" t="s">
        <v>23</v>
      </c>
      <c r="L9" s="3" t="s">
        <v>44</v>
      </c>
      <c r="M9" s="3" t="s">
        <v>48</v>
      </c>
      <c r="N9" s="3" t="s">
        <v>44</v>
      </c>
      <c r="O9" s="3" t="s">
        <v>60</v>
      </c>
      <c r="P9" s="3" t="s">
        <v>44</v>
      </c>
      <c r="Q9" s="3" t="s">
        <v>23</v>
      </c>
      <c r="R9" s="3" t="s">
        <v>44</v>
      </c>
    </row>
    <row r="10" spans="1:18" s="25" customFormat="1" ht="57" customHeight="1">
      <c r="A10" s="91" t="s">
        <v>5</v>
      </c>
      <c r="B10" s="91"/>
      <c r="C10" s="49" t="e">
        <f>C11+C21</f>
        <v>#REF!</v>
      </c>
      <c r="D10" s="28" t="e">
        <f>D11+D21</f>
        <v>#REF!</v>
      </c>
      <c r="E10" s="49" t="e">
        <f t="shared" ref="E10:E24" si="0">C10+D10</f>
        <v>#REF!</v>
      </c>
      <c r="F10" s="49" t="e">
        <f>F11+F21</f>
        <v>#REF!</v>
      </c>
      <c r="G10" s="49" t="e">
        <f>E10+F10</f>
        <v>#REF!</v>
      </c>
      <c r="H10" s="49" t="e">
        <f>H11+H21</f>
        <v>#REF!</v>
      </c>
      <c r="I10" s="28">
        <f>I11+I21</f>
        <v>0</v>
      </c>
      <c r="J10" s="49">
        <f>J11+J21</f>
        <v>517620</v>
      </c>
      <c r="K10" s="28">
        <f>K11+K21</f>
        <v>-195000</v>
      </c>
      <c r="L10" s="57">
        <f>L11</f>
        <v>200000</v>
      </c>
      <c r="M10" s="57">
        <f>M11+M21</f>
        <v>1450518</v>
      </c>
      <c r="N10" s="57">
        <f>L10+M10</f>
        <v>1650518</v>
      </c>
      <c r="O10" s="57">
        <f>O11+O21</f>
        <v>0</v>
      </c>
      <c r="P10" s="76">
        <f>N10+O10</f>
        <v>1650518</v>
      </c>
      <c r="Q10" s="76">
        <f>Q11+Q21</f>
        <v>0</v>
      </c>
      <c r="R10" s="76">
        <f>P10+Q10</f>
        <v>1650518</v>
      </c>
    </row>
    <row r="11" spans="1:18" s="25" customFormat="1" ht="18" customHeight="1">
      <c r="A11" s="50" t="s">
        <v>1</v>
      </c>
      <c r="B11" s="7" t="s">
        <v>2</v>
      </c>
      <c r="C11" s="49" t="e">
        <f>#REF!+C19+#REF!+#REF!</f>
        <v>#REF!</v>
      </c>
      <c r="D11" s="49" t="e">
        <f>#REF!+D19+#REF!+#REF!</f>
        <v>#REF!</v>
      </c>
      <c r="E11" s="49" t="e">
        <f t="shared" si="0"/>
        <v>#REF!</v>
      </c>
      <c r="F11" s="49" t="e">
        <f>#REF!+F19+#REF!+#REF!+#REF!</f>
        <v>#REF!</v>
      </c>
      <c r="G11" s="49" t="e">
        <f>E11+F11</f>
        <v>#REF!</v>
      </c>
      <c r="H11" s="49" t="e">
        <f>#REF!+H19+#REF!+#REF!</f>
        <v>#REF!</v>
      </c>
      <c r="I11" s="28">
        <f>I19</f>
        <v>0</v>
      </c>
      <c r="J11" s="49">
        <f>J15+J19</f>
        <v>200000</v>
      </c>
      <c r="K11" s="28">
        <f>K19</f>
        <v>0</v>
      </c>
      <c r="L11" s="57">
        <f>J11+K11</f>
        <v>200000</v>
      </c>
      <c r="M11" s="57">
        <f>M19+M15</f>
        <v>1366918</v>
      </c>
      <c r="N11" s="57">
        <f t="shared" ref="N11:P73" si="1">L11+M11</f>
        <v>1566918</v>
      </c>
      <c r="O11" s="57">
        <f>O19+O15+O12</f>
        <v>0</v>
      </c>
      <c r="P11" s="76">
        <f t="shared" si="1"/>
        <v>1566918</v>
      </c>
      <c r="Q11" s="76">
        <f>Q19+Q15+Q12</f>
        <v>0</v>
      </c>
      <c r="R11" s="76">
        <f t="shared" ref="R11:R73" si="2">P11+Q11</f>
        <v>1566918</v>
      </c>
    </row>
    <row r="12" spans="1:18" s="25" customFormat="1" ht="49.5" customHeight="1">
      <c r="A12" s="50" t="s">
        <v>3</v>
      </c>
      <c r="B12" s="20" t="s">
        <v>61</v>
      </c>
      <c r="C12" s="49"/>
      <c r="D12" s="49"/>
      <c r="E12" s="49"/>
      <c r="F12" s="49"/>
      <c r="G12" s="49"/>
      <c r="H12" s="49"/>
      <c r="I12" s="28"/>
      <c r="J12" s="52"/>
      <c r="K12" s="28"/>
      <c r="L12" s="59"/>
      <c r="M12" s="59"/>
      <c r="N12" s="59">
        <v>0</v>
      </c>
      <c r="O12" s="59">
        <f>O13+O14</f>
        <v>168293</v>
      </c>
      <c r="P12" s="74">
        <f>SUM(N12:O12)</f>
        <v>168293</v>
      </c>
      <c r="Q12" s="74"/>
      <c r="R12" s="76">
        <f t="shared" si="2"/>
        <v>168293</v>
      </c>
    </row>
    <row r="13" spans="1:18" s="25" customFormat="1" ht="31.5" customHeight="1">
      <c r="A13" s="50"/>
      <c r="B13" s="51" t="s">
        <v>42</v>
      </c>
      <c r="C13" s="49"/>
      <c r="D13" s="49"/>
      <c r="E13" s="49"/>
      <c r="F13" s="49"/>
      <c r="G13" s="49"/>
      <c r="H13" s="49"/>
      <c r="I13" s="28"/>
      <c r="J13" s="52"/>
      <c r="K13" s="28"/>
      <c r="L13" s="59"/>
      <c r="M13" s="59"/>
      <c r="N13" s="59">
        <v>0</v>
      </c>
      <c r="O13" s="59">
        <v>134002</v>
      </c>
      <c r="P13" s="74">
        <f>SUM(N13:O13)</f>
        <v>134002</v>
      </c>
      <c r="Q13" s="74"/>
      <c r="R13" s="74">
        <f t="shared" si="2"/>
        <v>134002</v>
      </c>
    </row>
    <row r="14" spans="1:18" s="25" customFormat="1" ht="35.25" customHeight="1">
      <c r="A14" s="50"/>
      <c r="B14" s="51" t="s">
        <v>67</v>
      </c>
      <c r="C14" s="49"/>
      <c r="D14" s="49"/>
      <c r="E14" s="49"/>
      <c r="F14" s="49"/>
      <c r="G14" s="49"/>
      <c r="H14" s="49"/>
      <c r="I14" s="28"/>
      <c r="J14" s="52"/>
      <c r="K14" s="28"/>
      <c r="L14" s="59"/>
      <c r="M14" s="59"/>
      <c r="N14" s="59">
        <v>0</v>
      </c>
      <c r="O14" s="59">
        <v>34291</v>
      </c>
      <c r="P14" s="74">
        <f>SUM(N14:O14)</f>
        <v>34291</v>
      </c>
      <c r="Q14" s="74"/>
      <c r="R14" s="74">
        <f t="shared" si="2"/>
        <v>34291</v>
      </c>
    </row>
    <row r="15" spans="1:18" s="25" customFormat="1" ht="49.5" customHeight="1">
      <c r="A15" s="50" t="s">
        <v>13</v>
      </c>
      <c r="B15" s="20" t="s">
        <v>56</v>
      </c>
      <c r="C15" s="49"/>
      <c r="D15" s="49"/>
      <c r="E15" s="49"/>
      <c r="F15" s="49"/>
      <c r="G15" s="49"/>
      <c r="H15" s="49"/>
      <c r="I15" s="28"/>
      <c r="J15" s="49">
        <f>J16</f>
        <v>0</v>
      </c>
      <c r="K15" s="28"/>
      <c r="L15" s="59">
        <f>J15+K15</f>
        <v>0</v>
      </c>
      <c r="M15" s="59">
        <f>M16+M18</f>
        <v>898470</v>
      </c>
      <c r="N15" s="58">
        <f t="shared" si="1"/>
        <v>898470</v>
      </c>
      <c r="O15" s="83">
        <f>O16+O18</f>
        <v>-168293</v>
      </c>
      <c r="P15" s="77">
        <f t="shared" si="1"/>
        <v>730177</v>
      </c>
      <c r="Q15" s="77">
        <f>Q16+Q18</f>
        <v>0</v>
      </c>
      <c r="R15" s="76">
        <f t="shared" si="2"/>
        <v>730177</v>
      </c>
    </row>
    <row r="16" spans="1:18" s="25" customFormat="1" ht="31.5" customHeight="1">
      <c r="A16" s="50"/>
      <c r="B16" s="51" t="s">
        <v>42</v>
      </c>
      <c r="C16" s="49"/>
      <c r="D16" s="49"/>
      <c r="E16" s="49"/>
      <c r="F16" s="49"/>
      <c r="G16" s="49"/>
      <c r="H16" s="49"/>
      <c r="I16" s="28"/>
      <c r="J16" s="52"/>
      <c r="K16" s="28"/>
      <c r="L16" s="59">
        <f>J16+K16</f>
        <v>0</v>
      </c>
      <c r="M16" s="59">
        <v>864179</v>
      </c>
      <c r="N16" s="59">
        <f t="shared" si="1"/>
        <v>864179</v>
      </c>
      <c r="O16" s="83">
        <v>-134002</v>
      </c>
      <c r="P16" s="74">
        <f t="shared" si="1"/>
        <v>730177</v>
      </c>
      <c r="Q16" s="74"/>
      <c r="R16" s="74">
        <f t="shared" si="2"/>
        <v>730177</v>
      </c>
    </row>
    <row r="17" spans="1:18" s="25" customFormat="1" ht="52.5" hidden="1" customHeight="1">
      <c r="A17" s="50"/>
      <c r="B17" s="73" t="s">
        <v>57</v>
      </c>
      <c r="C17" s="49"/>
      <c r="D17" s="49"/>
      <c r="E17" s="49"/>
      <c r="F17" s="49"/>
      <c r="G17" s="49"/>
      <c r="H17" s="49"/>
      <c r="I17" s="28"/>
      <c r="J17" s="52"/>
      <c r="K17" s="28"/>
      <c r="L17" s="57"/>
      <c r="M17" s="57"/>
      <c r="N17" s="57"/>
      <c r="O17" s="66"/>
      <c r="P17" s="74"/>
      <c r="Q17" s="74"/>
      <c r="R17" s="74">
        <f t="shared" si="2"/>
        <v>0</v>
      </c>
    </row>
    <row r="18" spans="1:18" s="25" customFormat="1" ht="31.5" hidden="1" customHeight="1">
      <c r="A18" s="50"/>
      <c r="B18" s="51" t="s">
        <v>58</v>
      </c>
      <c r="C18" s="49"/>
      <c r="D18" s="49"/>
      <c r="E18" s="49"/>
      <c r="F18" s="49"/>
      <c r="G18" s="49"/>
      <c r="H18" s="49"/>
      <c r="I18" s="28"/>
      <c r="J18" s="52"/>
      <c r="K18" s="28"/>
      <c r="L18" s="59"/>
      <c r="M18" s="59">
        <v>34291</v>
      </c>
      <c r="N18" s="59">
        <f t="shared" si="1"/>
        <v>34291</v>
      </c>
      <c r="O18" s="83">
        <v>-34291</v>
      </c>
      <c r="P18" s="74">
        <f t="shared" si="1"/>
        <v>0</v>
      </c>
      <c r="Q18" s="74"/>
      <c r="R18" s="74">
        <f t="shared" si="2"/>
        <v>0</v>
      </c>
    </row>
    <row r="19" spans="1:18" s="25" customFormat="1" ht="32.25" customHeight="1">
      <c r="A19" s="13" t="s">
        <v>17</v>
      </c>
      <c r="B19" s="84" t="s">
        <v>68</v>
      </c>
      <c r="C19" s="32"/>
      <c r="D19" s="23">
        <f>D20</f>
        <v>680000</v>
      </c>
      <c r="E19" s="23">
        <f t="shared" si="0"/>
        <v>680000</v>
      </c>
      <c r="F19" s="23">
        <f>F20</f>
        <v>0</v>
      </c>
      <c r="G19" s="23">
        <f t="shared" ref="G19:G24" si="3">E19+F19</f>
        <v>680000</v>
      </c>
      <c r="H19" s="29"/>
      <c r="I19" s="23">
        <f>I20</f>
        <v>0</v>
      </c>
      <c r="J19" s="23">
        <v>200000</v>
      </c>
      <c r="K19" s="23">
        <f>K20</f>
        <v>0</v>
      </c>
      <c r="L19" s="58">
        <f>J19+K19</f>
        <v>200000</v>
      </c>
      <c r="M19" s="58">
        <f>M20</f>
        <v>468448</v>
      </c>
      <c r="N19" s="58">
        <f t="shared" si="1"/>
        <v>668448</v>
      </c>
      <c r="O19" s="58">
        <f>O20</f>
        <v>0</v>
      </c>
      <c r="P19" s="77">
        <f t="shared" si="1"/>
        <v>668448</v>
      </c>
      <c r="Q19" s="77">
        <f>Q20</f>
        <v>0</v>
      </c>
      <c r="R19" s="76">
        <f t="shared" si="2"/>
        <v>668448</v>
      </c>
    </row>
    <row r="20" spans="1:18" s="25" customFormat="1" ht="33" customHeight="1">
      <c r="A20" s="13"/>
      <c r="B20" s="17" t="s">
        <v>34</v>
      </c>
      <c r="C20" s="32"/>
      <c r="D20" s="32">
        <f>680000</f>
        <v>680000</v>
      </c>
      <c r="E20" s="32">
        <f t="shared" si="0"/>
        <v>680000</v>
      </c>
      <c r="F20" s="32"/>
      <c r="G20" s="32">
        <f t="shared" si="3"/>
        <v>680000</v>
      </c>
      <c r="H20" s="29"/>
      <c r="I20" s="32"/>
      <c r="J20" s="32">
        <v>200000</v>
      </c>
      <c r="K20" s="32"/>
      <c r="L20" s="59">
        <f>J20+K20</f>
        <v>200000</v>
      </c>
      <c r="M20" s="59">
        <v>468448</v>
      </c>
      <c r="N20" s="59">
        <f t="shared" si="1"/>
        <v>668448</v>
      </c>
      <c r="O20" s="59"/>
      <c r="P20" s="74">
        <f t="shared" si="1"/>
        <v>668448</v>
      </c>
      <c r="Q20" s="74"/>
      <c r="R20" s="74">
        <f t="shared" si="2"/>
        <v>668448</v>
      </c>
    </row>
    <row r="21" spans="1:18" s="25" customFormat="1" ht="17.25" customHeight="1">
      <c r="A21" s="13" t="s">
        <v>7</v>
      </c>
      <c r="B21" s="8" t="s">
        <v>8</v>
      </c>
      <c r="C21" s="53" t="e">
        <f>C22+C25+C27+C28+#REF!</f>
        <v>#REF!</v>
      </c>
      <c r="D21" s="28" t="e">
        <f>D22+D25+D27+D28+#REF!</f>
        <v>#REF!</v>
      </c>
      <c r="E21" s="53" t="e">
        <f t="shared" si="0"/>
        <v>#REF!</v>
      </c>
      <c r="F21" s="53" t="e">
        <f>F22+F27+F28+#REF!</f>
        <v>#REF!</v>
      </c>
      <c r="G21" s="53" t="e">
        <f t="shared" si="3"/>
        <v>#REF!</v>
      </c>
      <c r="H21" s="53" t="e">
        <f>H22+H25+H27+H28+#REF!+#REF!</f>
        <v>#REF!</v>
      </c>
      <c r="I21" s="28">
        <f>I22+I25+I27+I28</f>
        <v>0</v>
      </c>
      <c r="J21" s="28">
        <f>J22+J25+J27+J28</f>
        <v>317620</v>
      </c>
      <c r="K21" s="28">
        <f>K22+K25+K27+K28</f>
        <v>-195000</v>
      </c>
      <c r="L21" s="58">
        <f>L28</f>
        <v>0</v>
      </c>
      <c r="M21" s="57">
        <f>M22+M25+M27+M28</f>
        <v>83600</v>
      </c>
      <c r="N21" s="57">
        <f t="shared" si="1"/>
        <v>83600</v>
      </c>
      <c r="O21" s="57">
        <f>O22+O25+O27+O28</f>
        <v>0</v>
      </c>
      <c r="P21" s="76">
        <f t="shared" si="1"/>
        <v>83600</v>
      </c>
      <c r="Q21" s="76">
        <f>Q22+Q25+Q27+Q28</f>
        <v>0</v>
      </c>
      <c r="R21" s="76">
        <f t="shared" si="2"/>
        <v>83600</v>
      </c>
    </row>
    <row r="22" spans="1:18" s="25" customFormat="1" ht="34.5" customHeight="1">
      <c r="A22" s="13" t="s">
        <v>3</v>
      </c>
      <c r="B22" s="84" t="s">
        <v>10</v>
      </c>
      <c r="C22" s="53">
        <f>SUM(C23:C24)</f>
        <v>87700</v>
      </c>
      <c r="D22" s="28">
        <f>SUM(D23:D24)</f>
        <v>0</v>
      </c>
      <c r="E22" s="53">
        <f t="shared" si="0"/>
        <v>87700</v>
      </c>
      <c r="F22" s="53">
        <f>SUM(F23:F24)</f>
        <v>-35080</v>
      </c>
      <c r="G22" s="53">
        <f t="shared" si="3"/>
        <v>52620</v>
      </c>
      <c r="H22" s="29"/>
      <c r="I22" s="28">
        <f>SUM(I23:I24)</f>
        <v>0</v>
      </c>
      <c r="J22" s="53">
        <f t="shared" ref="J22:J27" si="4">G22+I22</f>
        <v>52620</v>
      </c>
      <c r="K22" s="28">
        <f>SUM(K23:K24)</f>
        <v>0</v>
      </c>
      <c r="L22" s="57"/>
      <c r="M22" s="57">
        <f>SUM(M23:M24)</f>
        <v>20513</v>
      </c>
      <c r="N22" s="57">
        <f t="shared" si="1"/>
        <v>20513</v>
      </c>
      <c r="O22" s="57">
        <f>SUM(O23:O24)</f>
        <v>0</v>
      </c>
      <c r="P22" s="57">
        <f>N22+O22</f>
        <v>20513</v>
      </c>
      <c r="Q22" s="57">
        <f>SUM(Q23:Q24)</f>
        <v>0</v>
      </c>
      <c r="R22" s="57">
        <f t="shared" si="2"/>
        <v>20513</v>
      </c>
    </row>
    <row r="23" spans="1:18" s="56" customFormat="1" ht="36" customHeight="1">
      <c r="A23" s="9"/>
      <c r="B23" s="54" t="s">
        <v>11</v>
      </c>
      <c r="C23" s="32">
        <v>84000</v>
      </c>
      <c r="D23" s="32"/>
      <c r="E23" s="32">
        <f t="shared" si="0"/>
        <v>84000</v>
      </c>
      <c r="F23" s="32">
        <v>-31380</v>
      </c>
      <c r="G23" s="32">
        <f t="shared" si="3"/>
        <v>52620</v>
      </c>
      <c r="H23" s="55"/>
      <c r="I23" s="32"/>
      <c r="J23" s="32">
        <f t="shared" si="4"/>
        <v>52620</v>
      </c>
      <c r="K23" s="32"/>
      <c r="L23" s="59"/>
      <c r="M23" s="59">
        <v>20513</v>
      </c>
      <c r="N23" s="59">
        <f t="shared" si="1"/>
        <v>20513</v>
      </c>
      <c r="O23" s="59"/>
      <c r="P23" s="75">
        <f t="shared" si="1"/>
        <v>20513</v>
      </c>
      <c r="Q23" s="75"/>
      <c r="R23" s="74">
        <f t="shared" si="2"/>
        <v>20513</v>
      </c>
    </row>
    <row r="24" spans="1:18" s="56" customFormat="1" ht="31.5" hidden="1" customHeight="1">
      <c r="A24" s="9"/>
      <c r="B24" s="54" t="s">
        <v>21</v>
      </c>
      <c r="C24" s="32">
        <v>3700</v>
      </c>
      <c r="D24" s="32"/>
      <c r="E24" s="32">
        <f t="shared" si="0"/>
        <v>3700</v>
      </c>
      <c r="F24" s="32">
        <v>-3700</v>
      </c>
      <c r="G24" s="32">
        <f t="shared" si="3"/>
        <v>0</v>
      </c>
      <c r="H24" s="55"/>
      <c r="I24" s="32"/>
      <c r="J24" s="32">
        <f t="shared" si="4"/>
        <v>0</v>
      </c>
      <c r="K24" s="32"/>
      <c r="L24" s="59"/>
      <c r="M24" s="59"/>
      <c r="N24" s="59">
        <f t="shared" si="1"/>
        <v>0</v>
      </c>
      <c r="O24" s="59"/>
      <c r="P24" s="75">
        <f t="shared" si="1"/>
        <v>0</v>
      </c>
      <c r="Q24" s="75"/>
      <c r="R24" s="75">
        <f t="shared" si="2"/>
        <v>0</v>
      </c>
    </row>
    <row r="25" spans="1:18" s="25" customFormat="1" ht="36.75" hidden="1" customHeight="1">
      <c r="A25" s="14" t="s">
        <v>13</v>
      </c>
      <c r="B25" s="22" t="s">
        <v>12</v>
      </c>
      <c r="C25" s="23">
        <f>SUM(C26)</f>
        <v>200883</v>
      </c>
      <c r="D25" s="23">
        <f>SUM(D26)</f>
        <v>-200883</v>
      </c>
      <c r="E25" s="28"/>
      <c r="F25" s="28">
        <f>SUM(F26)</f>
        <v>-200883</v>
      </c>
      <c r="G25" s="28"/>
      <c r="H25" s="29"/>
      <c r="I25" s="28">
        <f>SUM(I26)</f>
        <v>0</v>
      </c>
      <c r="J25" s="28">
        <f t="shared" si="4"/>
        <v>0</v>
      </c>
      <c r="K25" s="28">
        <f>SUM(K26)</f>
        <v>0</v>
      </c>
      <c r="L25" s="57"/>
      <c r="M25" s="57">
        <f>SUM(M26)</f>
        <v>0</v>
      </c>
      <c r="N25" s="57">
        <f t="shared" si="1"/>
        <v>0</v>
      </c>
      <c r="O25" s="57">
        <f>SUM(O26)</f>
        <v>0</v>
      </c>
      <c r="P25" s="74">
        <f t="shared" si="1"/>
        <v>0</v>
      </c>
      <c r="Q25" s="74">
        <f>SUM(Q26)</f>
        <v>0</v>
      </c>
      <c r="R25" s="74">
        <f t="shared" si="2"/>
        <v>0</v>
      </c>
    </row>
    <row r="26" spans="1:18" s="25" customFormat="1" ht="36.75" hidden="1" customHeight="1">
      <c r="A26" s="15"/>
      <c r="B26" s="35" t="s">
        <v>19</v>
      </c>
      <c r="C26" s="32">
        <v>200883</v>
      </c>
      <c r="D26" s="32">
        <v>-200883</v>
      </c>
      <c r="E26" s="32"/>
      <c r="F26" s="32">
        <v>-200883</v>
      </c>
      <c r="G26" s="32"/>
      <c r="H26" s="29"/>
      <c r="I26" s="32"/>
      <c r="J26" s="32">
        <f t="shared" si="4"/>
        <v>0</v>
      </c>
      <c r="K26" s="32"/>
      <c r="L26" s="59"/>
      <c r="M26" s="59"/>
      <c r="N26" s="59">
        <f t="shared" si="1"/>
        <v>0</v>
      </c>
      <c r="O26" s="59"/>
      <c r="P26" s="74">
        <f t="shared" si="1"/>
        <v>0</v>
      </c>
      <c r="Q26" s="74"/>
      <c r="R26" s="74">
        <f t="shared" si="2"/>
        <v>0</v>
      </c>
    </row>
    <row r="27" spans="1:18" s="24" customFormat="1" ht="36.75" hidden="1" customHeight="1">
      <c r="A27" s="14" t="s">
        <v>13</v>
      </c>
      <c r="B27" s="22" t="s">
        <v>16</v>
      </c>
      <c r="C27" s="23">
        <v>70000</v>
      </c>
      <c r="D27" s="23">
        <v>50000</v>
      </c>
      <c r="E27" s="23">
        <f>C27+D27</f>
        <v>120000</v>
      </c>
      <c r="F27" s="23">
        <v>-50000</v>
      </c>
      <c r="G27" s="23">
        <f>E27+F27</f>
        <v>70000</v>
      </c>
      <c r="H27" s="23">
        <v>90000</v>
      </c>
      <c r="I27" s="23"/>
      <c r="J27" s="23">
        <f t="shared" si="4"/>
        <v>70000</v>
      </c>
      <c r="K27" s="23"/>
      <c r="L27" s="58"/>
      <c r="M27" s="58"/>
      <c r="N27" s="58">
        <f t="shared" si="1"/>
        <v>0</v>
      </c>
      <c r="O27" s="58"/>
      <c r="P27" s="76">
        <f t="shared" si="1"/>
        <v>0</v>
      </c>
      <c r="Q27" s="76"/>
      <c r="R27" s="76">
        <f t="shared" si="2"/>
        <v>0</v>
      </c>
    </row>
    <row r="28" spans="1:18" s="25" customFormat="1" ht="33.75" customHeight="1">
      <c r="A28" s="14" t="s">
        <v>13</v>
      </c>
      <c r="B28" s="78" t="s">
        <v>43</v>
      </c>
      <c r="C28" s="28">
        <v>200000</v>
      </c>
      <c r="D28" s="28"/>
      <c r="E28" s="28">
        <f>C28+D28</f>
        <v>200000</v>
      </c>
      <c r="F28" s="28"/>
      <c r="G28" s="28">
        <f>E28+F28</f>
        <v>200000</v>
      </c>
      <c r="H28" s="28">
        <v>400000</v>
      </c>
      <c r="I28" s="28"/>
      <c r="J28" s="28">
        <v>195000</v>
      </c>
      <c r="K28" s="28">
        <v>-195000</v>
      </c>
      <c r="L28" s="57">
        <f>J28+K28</f>
        <v>0</v>
      </c>
      <c r="M28" s="57">
        <v>63087</v>
      </c>
      <c r="N28" s="57">
        <f t="shared" si="1"/>
        <v>63087</v>
      </c>
      <c r="O28" s="57"/>
      <c r="P28" s="76">
        <f t="shared" si="1"/>
        <v>63087</v>
      </c>
      <c r="Q28" s="76"/>
      <c r="R28" s="76">
        <f t="shared" si="2"/>
        <v>63087</v>
      </c>
    </row>
    <row r="29" spans="1:18" s="25" customFormat="1" ht="47.25" customHeight="1">
      <c r="A29" s="10"/>
      <c r="B29" s="26" t="s">
        <v>9</v>
      </c>
      <c r="C29" s="27">
        <f>C30+C64</f>
        <v>216000</v>
      </c>
      <c r="D29" s="28">
        <f>D30+D64</f>
        <v>4051663</v>
      </c>
      <c r="E29" s="27">
        <f>C29+D29</f>
        <v>4267663</v>
      </c>
      <c r="F29" s="27">
        <f>F30+F64</f>
        <v>-417527</v>
      </c>
      <c r="G29" s="27">
        <f>E29+F29</f>
        <v>3850136</v>
      </c>
      <c r="H29" s="29"/>
      <c r="I29" s="28">
        <f>I30+I64</f>
        <v>492888</v>
      </c>
      <c r="J29" s="27">
        <f>J32</f>
        <v>0</v>
      </c>
      <c r="K29" s="28">
        <f>K30+K64</f>
        <v>492888</v>
      </c>
      <c r="L29" s="57"/>
      <c r="M29" s="57">
        <f>M30+M64</f>
        <v>2893420</v>
      </c>
      <c r="N29" s="57">
        <f t="shared" si="1"/>
        <v>2893420</v>
      </c>
      <c r="O29" s="57">
        <f>O30+O64</f>
        <v>186105</v>
      </c>
      <c r="P29" s="76">
        <f t="shared" si="1"/>
        <v>3079525</v>
      </c>
      <c r="Q29" s="76">
        <f>Q30+Q64</f>
        <v>89982</v>
      </c>
      <c r="R29" s="76">
        <f t="shared" si="2"/>
        <v>3169507</v>
      </c>
    </row>
    <row r="30" spans="1:18" s="25" customFormat="1" ht="19.5" customHeight="1">
      <c r="A30" s="13" t="s">
        <v>1</v>
      </c>
      <c r="B30" s="8" t="s">
        <v>2</v>
      </c>
      <c r="C30" s="30">
        <f>C35</f>
        <v>60000</v>
      </c>
      <c r="D30" s="28">
        <f>D31+D35+D46+D38</f>
        <v>2885911</v>
      </c>
      <c r="E30" s="30">
        <f>C30+D30</f>
        <v>2945911</v>
      </c>
      <c r="F30" s="30">
        <f>F31+F35+F46+F38</f>
        <v>-371664</v>
      </c>
      <c r="G30" s="30">
        <f>E30+F30</f>
        <v>2574247</v>
      </c>
      <c r="H30" s="29"/>
      <c r="I30" s="28">
        <f>I31+I35+I46+I38+I48</f>
        <v>516288</v>
      </c>
      <c r="J30" s="30">
        <f>J32</f>
        <v>0</v>
      </c>
      <c r="K30" s="28">
        <f>K31+K35+K46+K38+K48</f>
        <v>516288</v>
      </c>
      <c r="L30" s="57"/>
      <c r="M30" s="57">
        <f>M31+M35+M38+M46+M48+M47</f>
        <v>2893420</v>
      </c>
      <c r="N30" s="57">
        <f t="shared" si="1"/>
        <v>2893420</v>
      </c>
      <c r="O30" s="57">
        <f>O31+O35+O38+O46+O48+O47+O33+O70</f>
        <v>186105</v>
      </c>
      <c r="P30" s="76">
        <f t="shared" si="1"/>
        <v>3079525</v>
      </c>
      <c r="Q30" s="76">
        <f>Q31+Q35+Q38+Q46+Q48+Q47+Q33+Q70</f>
        <v>89982</v>
      </c>
      <c r="R30" s="76">
        <f t="shared" si="2"/>
        <v>3169507</v>
      </c>
    </row>
    <row r="31" spans="1:18" s="25" customFormat="1" ht="54.75" customHeight="1">
      <c r="A31" s="12" t="s">
        <v>3</v>
      </c>
      <c r="B31" s="84" t="s">
        <v>59</v>
      </c>
      <c r="C31" s="30"/>
      <c r="D31" s="28">
        <f>D32</f>
        <v>2477760</v>
      </c>
      <c r="E31" s="28">
        <f>E32</f>
        <v>2477760</v>
      </c>
      <c r="F31" s="28">
        <f>F32</f>
        <v>-371664</v>
      </c>
      <c r="G31" s="28">
        <f>G32</f>
        <v>2106096</v>
      </c>
      <c r="H31" s="29"/>
      <c r="I31" s="28">
        <f>I32</f>
        <v>503200</v>
      </c>
      <c r="J31" s="28">
        <f>J32</f>
        <v>0</v>
      </c>
      <c r="K31" s="28">
        <f>K32</f>
        <v>503200</v>
      </c>
      <c r="L31" s="57"/>
      <c r="M31" s="57">
        <f>M32</f>
        <v>2555169</v>
      </c>
      <c r="N31" s="57">
        <f t="shared" si="1"/>
        <v>2555169</v>
      </c>
      <c r="O31" s="85">
        <f>O32</f>
        <v>-285345</v>
      </c>
      <c r="P31" s="76">
        <f t="shared" si="1"/>
        <v>2269824</v>
      </c>
      <c r="Q31" s="76">
        <f>Q32</f>
        <v>0</v>
      </c>
      <c r="R31" s="76">
        <f t="shared" si="2"/>
        <v>2269824</v>
      </c>
    </row>
    <row r="32" spans="1:18" s="25" customFormat="1" ht="33" customHeight="1">
      <c r="A32" s="13"/>
      <c r="B32" s="16" t="s">
        <v>14</v>
      </c>
      <c r="C32" s="30"/>
      <c r="D32" s="32">
        <v>2477760</v>
      </c>
      <c r="E32" s="33">
        <f t="shared" ref="E32:E46" si="5">C32+D32</f>
        <v>2477760</v>
      </c>
      <c r="F32" s="33">
        <v>-371664</v>
      </c>
      <c r="G32" s="33">
        <f t="shared" ref="G32:G46" si="6">E32+F32</f>
        <v>2106096</v>
      </c>
      <c r="H32" s="29"/>
      <c r="I32" s="33">
        <v>503200</v>
      </c>
      <c r="J32" s="33"/>
      <c r="K32" s="33">
        <v>503200</v>
      </c>
      <c r="L32" s="60"/>
      <c r="M32" s="60">
        <v>2555169</v>
      </c>
      <c r="N32" s="60">
        <f t="shared" si="1"/>
        <v>2555169</v>
      </c>
      <c r="O32" s="82">
        <v>-285345</v>
      </c>
      <c r="P32" s="74">
        <f t="shared" si="1"/>
        <v>2269824</v>
      </c>
      <c r="Q32" s="74"/>
      <c r="R32" s="74">
        <f t="shared" si="2"/>
        <v>2269824</v>
      </c>
    </row>
    <row r="33" spans="1:18" s="25" customFormat="1" ht="51" customHeight="1">
      <c r="A33" s="13" t="s">
        <v>13</v>
      </c>
      <c r="B33" s="20" t="s">
        <v>61</v>
      </c>
      <c r="C33" s="30"/>
      <c r="D33" s="32"/>
      <c r="E33" s="33"/>
      <c r="F33" s="33"/>
      <c r="G33" s="33"/>
      <c r="H33" s="29"/>
      <c r="I33" s="33"/>
      <c r="J33" s="33"/>
      <c r="K33" s="33"/>
      <c r="L33" s="60"/>
      <c r="M33" s="60"/>
      <c r="N33" s="79">
        <v>0</v>
      </c>
      <c r="O33" s="79">
        <f>O34</f>
        <v>285345</v>
      </c>
      <c r="P33" s="76">
        <f t="shared" si="1"/>
        <v>285345</v>
      </c>
      <c r="Q33" s="76">
        <f>Q34</f>
        <v>0</v>
      </c>
      <c r="R33" s="76">
        <f t="shared" si="2"/>
        <v>285345</v>
      </c>
    </row>
    <row r="34" spans="1:18" s="25" customFormat="1" ht="33" customHeight="1">
      <c r="A34" s="13"/>
      <c r="B34" s="16" t="s">
        <v>14</v>
      </c>
      <c r="C34" s="30"/>
      <c r="D34" s="32"/>
      <c r="E34" s="33"/>
      <c r="F34" s="33"/>
      <c r="G34" s="33"/>
      <c r="H34" s="29"/>
      <c r="I34" s="33"/>
      <c r="J34" s="33"/>
      <c r="K34" s="33"/>
      <c r="L34" s="60"/>
      <c r="M34" s="60"/>
      <c r="N34" s="60">
        <v>0</v>
      </c>
      <c r="O34" s="60">
        <v>285345</v>
      </c>
      <c r="P34" s="74">
        <f t="shared" si="1"/>
        <v>285345</v>
      </c>
      <c r="Q34" s="74"/>
      <c r="R34" s="74">
        <f t="shared" si="2"/>
        <v>285345</v>
      </c>
    </row>
    <row r="35" spans="1:18" s="25" customFormat="1" ht="34.5" customHeight="1">
      <c r="A35" s="34" t="s">
        <v>17</v>
      </c>
      <c r="B35" s="78" t="s">
        <v>69</v>
      </c>
      <c r="C35" s="30">
        <f>C36</f>
        <v>60000</v>
      </c>
      <c r="D35" s="28">
        <f>D36</f>
        <v>0</v>
      </c>
      <c r="E35" s="30">
        <f t="shared" si="5"/>
        <v>60000</v>
      </c>
      <c r="F35" s="30">
        <f>F36</f>
        <v>0</v>
      </c>
      <c r="G35" s="30">
        <f t="shared" si="6"/>
        <v>60000</v>
      </c>
      <c r="H35" s="29"/>
      <c r="I35" s="28">
        <f>I36</f>
        <v>0</v>
      </c>
      <c r="J35" s="30">
        <v>0</v>
      </c>
      <c r="K35" s="28">
        <f>K36</f>
        <v>0</v>
      </c>
      <c r="L35" s="57">
        <f>J35+K35</f>
        <v>0</v>
      </c>
      <c r="M35" s="57">
        <f>M36</f>
        <v>18584</v>
      </c>
      <c r="N35" s="57">
        <f t="shared" si="1"/>
        <v>18584</v>
      </c>
      <c r="O35" s="57">
        <f>O36</f>
        <v>0</v>
      </c>
      <c r="P35" s="76">
        <f t="shared" si="1"/>
        <v>18584</v>
      </c>
      <c r="Q35" s="76">
        <f>Q36+Q37</f>
        <v>90000</v>
      </c>
      <c r="R35" s="76">
        <f t="shared" si="2"/>
        <v>108584</v>
      </c>
    </row>
    <row r="36" spans="1:18" s="25" customFormat="1" ht="32.25" customHeight="1">
      <c r="A36" s="34"/>
      <c r="B36" s="35" t="s">
        <v>22</v>
      </c>
      <c r="C36" s="36">
        <v>60000</v>
      </c>
      <c r="D36" s="36"/>
      <c r="E36" s="36">
        <f t="shared" si="5"/>
        <v>60000</v>
      </c>
      <c r="F36" s="36"/>
      <c r="G36" s="36">
        <f t="shared" si="6"/>
        <v>60000</v>
      </c>
      <c r="H36" s="29"/>
      <c r="I36" s="36"/>
      <c r="J36" s="36">
        <v>0</v>
      </c>
      <c r="K36" s="36"/>
      <c r="L36" s="61">
        <f>J36+K36</f>
        <v>0</v>
      </c>
      <c r="M36" s="61">
        <v>18584</v>
      </c>
      <c r="N36" s="61">
        <f t="shared" si="1"/>
        <v>18584</v>
      </c>
      <c r="O36" s="61"/>
      <c r="P36" s="74">
        <f t="shared" si="1"/>
        <v>18584</v>
      </c>
      <c r="Q36" s="74">
        <v>40000</v>
      </c>
      <c r="R36" s="74">
        <f t="shared" si="2"/>
        <v>58584</v>
      </c>
    </row>
    <row r="37" spans="1:18" s="25" customFormat="1" ht="32.25" customHeight="1">
      <c r="A37" s="34"/>
      <c r="B37" s="35" t="s">
        <v>64</v>
      </c>
      <c r="C37" s="36"/>
      <c r="D37" s="36"/>
      <c r="E37" s="36"/>
      <c r="F37" s="36"/>
      <c r="G37" s="36"/>
      <c r="H37" s="29"/>
      <c r="I37" s="36"/>
      <c r="J37" s="36"/>
      <c r="K37" s="36"/>
      <c r="L37" s="61"/>
      <c r="M37" s="61"/>
      <c r="N37" s="61"/>
      <c r="O37" s="61"/>
      <c r="P37" s="74"/>
      <c r="Q37" s="74">
        <v>50000</v>
      </c>
      <c r="R37" s="74">
        <f t="shared" si="2"/>
        <v>50000</v>
      </c>
    </row>
    <row r="38" spans="1:18" s="25" customFormat="1" ht="17.25" customHeight="1">
      <c r="A38" s="34" t="s">
        <v>18</v>
      </c>
      <c r="B38" s="78" t="s">
        <v>29</v>
      </c>
      <c r="C38" s="46"/>
      <c r="D38" s="46">
        <v>16700</v>
      </c>
      <c r="E38" s="46">
        <f t="shared" si="5"/>
        <v>16700</v>
      </c>
      <c r="F38" s="46"/>
      <c r="G38" s="46">
        <f t="shared" si="6"/>
        <v>16700</v>
      </c>
      <c r="H38" s="29"/>
      <c r="I38" s="46">
        <f>I41+I43</f>
        <v>1008</v>
      </c>
      <c r="J38" s="46">
        <v>0</v>
      </c>
      <c r="K38" s="46">
        <f>K41+K43</f>
        <v>1008</v>
      </c>
      <c r="L38" s="86"/>
      <c r="M38" s="86">
        <f>M39+M41+M43</f>
        <v>709</v>
      </c>
      <c r="N38" s="86">
        <f t="shared" si="1"/>
        <v>709</v>
      </c>
      <c r="O38" s="86">
        <f>O39+O41+O43</f>
        <v>0</v>
      </c>
      <c r="P38" s="76">
        <f t="shared" si="1"/>
        <v>709</v>
      </c>
      <c r="Q38" s="76">
        <f>Q39+Q41+Q43</f>
        <v>0</v>
      </c>
      <c r="R38" s="76">
        <f t="shared" si="2"/>
        <v>709</v>
      </c>
    </row>
    <row r="39" spans="1:18" s="25" customFormat="1" ht="51" customHeight="1">
      <c r="A39" s="34"/>
      <c r="B39" s="87" t="s">
        <v>47</v>
      </c>
      <c r="C39" s="46"/>
      <c r="D39" s="46"/>
      <c r="E39" s="46"/>
      <c r="F39" s="46"/>
      <c r="G39" s="46"/>
      <c r="H39" s="29"/>
      <c r="I39" s="46"/>
      <c r="J39" s="46"/>
      <c r="K39" s="46"/>
      <c r="L39" s="86">
        <f>J39+K39</f>
        <v>0</v>
      </c>
      <c r="M39" s="86">
        <f>M40</f>
        <v>709</v>
      </c>
      <c r="N39" s="86">
        <f t="shared" si="1"/>
        <v>709</v>
      </c>
      <c r="O39" s="86">
        <f>O40</f>
        <v>0</v>
      </c>
      <c r="P39" s="76">
        <f t="shared" si="1"/>
        <v>709</v>
      </c>
      <c r="Q39" s="76">
        <f>Q40</f>
        <v>0</v>
      </c>
      <c r="R39" s="76">
        <f t="shared" si="2"/>
        <v>709</v>
      </c>
    </row>
    <row r="40" spans="1:18" s="25" customFormat="1" ht="18" customHeight="1">
      <c r="A40" s="34"/>
      <c r="B40" s="47" t="s">
        <v>46</v>
      </c>
      <c r="C40" s="37"/>
      <c r="D40" s="37"/>
      <c r="E40" s="37"/>
      <c r="F40" s="37"/>
      <c r="G40" s="37"/>
      <c r="H40" s="29"/>
      <c r="I40" s="37"/>
      <c r="J40" s="37"/>
      <c r="K40" s="37"/>
      <c r="L40" s="61">
        <f>J40+K40</f>
        <v>0</v>
      </c>
      <c r="M40" s="61">
        <v>709</v>
      </c>
      <c r="N40" s="61">
        <f t="shared" si="1"/>
        <v>709</v>
      </c>
      <c r="O40" s="61"/>
      <c r="P40" s="74">
        <f t="shared" si="1"/>
        <v>709</v>
      </c>
      <c r="Q40" s="74"/>
      <c r="R40" s="74">
        <f t="shared" si="2"/>
        <v>709</v>
      </c>
    </row>
    <row r="41" spans="1:18" s="25" customFormat="1" ht="32.25" hidden="1" customHeight="1">
      <c r="A41" s="34"/>
      <c r="B41" s="22" t="s">
        <v>25</v>
      </c>
      <c r="C41" s="37"/>
      <c r="D41" s="37">
        <v>16700</v>
      </c>
      <c r="E41" s="37">
        <f t="shared" si="5"/>
        <v>16700</v>
      </c>
      <c r="F41" s="37"/>
      <c r="G41" s="37">
        <f t="shared" si="6"/>
        <v>16700</v>
      </c>
      <c r="H41" s="29"/>
      <c r="I41" s="37"/>
      <c r="J41" s="37">
        <v>0</v>
      </c>
      <c r="K41" s="37"/>
      <c r="L41" s="62">
        <f>J41+K41</f>
        <v>0</v>
      </c>
      <c r="M41" s="62"/>
      <c r="N41" s="62">
        <f t="shared" si="1"/>
        <v>0</v>
      </c>
      <c r="O41" s="62"/>
      <c r="P41" s="74">
        <f t="shared" si="1"/>
        <v>0</v>
      </c>
      <c r="Q41" s="74"/>
      <c r="R41" s="74">
        <f t="shared" si="2"/>
        <v>0</v>
      </c>
    </row>
    <row r="42" spans="1:18" s="25" customFormat="1" ht="19.5" hidden="1" customHeight="1">
      <c r="A42" s="34"/>
      <c r="B42" s="35" t="s">
        <v>26</v>
      </c>
      <c r="C42" s="37"/>
      <c r="D42" s="36">
        <v>16700</v>
      </c>
      <c r="E42" s="37">
        <f t="shared" si="5"/>
        <v>16700</v>
      </c>
      <c r="F42" s="37"/>
      <c r="G42" s="38">
        <f t="shared" si="6"/>
        <v>16700</v>
      </c>
      <c r="H42" s="29"/>
      <c r="I42" s="38"/>
      <c r="J42" s="38">
        <v>0</v>
      </c>
      <c r="K42" s="38"/>
      <c r="L42" s="63">
        <f>J42+K42</f>
        <v>0</v>
      </c>
      <c r="M42" s="63"/>
      <c r="N42" s="63">
        <f t="shared" si="1"/>
        <v>0</v>
      </c>
      <c r="O42" s="63"/>
      <c r="P42" s="74">
        <f t="shared" si="1"/>
        <v>0</v>
      </c>
      <c r="Q42" s="74"/>
      <c r="R42" s="74">
        <f t="shared" si="2"/>
        <v>0</v>
      </c>
    </row>
    <row r="43" spans="1:18" s="25" customFormat="1" ht="51" hidden="1" customHeight="1">
      <c r="A43" s="34"/>
      <c r="B43" s="39" t="s">
        <v>39</v>
      </c>
      <c r="C43" s="37"/>
      <c r="D43" s="36"/>
      <c r="E43" s="37"/>
      <c r="F43" s="37"/>
      <c r="G43" s="38"/>
      <c r="H43" s="29"/>
      <c r="I43" s="37">
        <f>SUM(I44:I45)</f>
        <v>1008</v>
      </c>
      <c r="J43" s="37">
        <v>0</v>
      </c>
      <c r="K43" s="37">
        <f>SUM(K44:K45)</f>
        <v>1008</v>
      </c>
      <c r="L43" s="62"/>
      <c r="M43" s="62">
        <f>SUM(M44:M45)</f>
        <v>0</v>
      </c>
      <c r="N43" s="62">
        <f t="shared" si="1"/>
        <v>0</v>
      </c>
      <c r="O43" s="62">
        <f>SUM(O44:O45)</f>
        <v>0</v>
      </c>
      <c r="P43" s="74">
        <f t="shared" si="1"/>
        <v>0</v>
      </c>
      <c r="Q43" s="74">
        <f>SUM(Q44:Q45)</f>
        <v>0</v>
      </c>
      <c r="R43" s="74">
        <f t="shared" si="2"/>
        <v>0</v>
      </c>
    </row>
    <row r="44" spans="1:18" s="25" customFormat="1" ht="33.75" hidden="1" customHeight="1">
      <c r="A44" s="34"/>
      <c r="B44" s="40" t="s">
        <v>40</v>
      </c>
      <c r="C44" s="37"/>
      <c r="D44" s="36"/>
      <c r="E44" s="37"/>
      <c r="F44" s="37"/>
      <c r="G44" s="38"/>
      <c r="H44" s="29"/>
      <c r="I44" s="36">
        <v>77</v>
      </c>
      <c r="J44" s="38">
        <v>0</v>
      </c>
      <c r="K44" s="36">
        <v>77</v>
      </c>
      <c r="L44" s="61"/>
      <c r="M44" s="61"/>
      <c r="N44" s="61">
        <f t="shared" si="1"/>
        <v>0</v>
      </c>
      <c r="O44" s="61"/>
      <c r="P44" s="74">
        <f t="shared" si="1"/>
        <v>0</v>
      </c>
      <c r="Q44" s="74"/>
      <c r="R44" s="74">
        <f t="shared" si="2"/>
        <v>0</v>
      </c>
    </row>
    <row r="45" spans="1:18" s="25" customFormat="1" ht="37.5" hidden="1" customHeight="1">
      <c r="A45" s="34"/>
      <c r="B45" s="18" t="s">
        <v>41</v>
      </c>
      <c r="C45" s="37"/>
      <c r="D45" s="36"/>
      <c r="E45" s="37"/>
      <c r="F45" s="37"/>
      <c r="G45" s="38"/>
      <c r="H45" s="29"/>
      <c r="I45" s="36">
        <v>931</v>
      </c>
      <c r="J45" s="38">
        <v>0</v>
      </c>
      <c r="K45" s="36">
        <v>931</v>
      </c>
      <c r="L45" s="61"/>
      <c r="M45" s="61"/>
      <c r="N45" s="61">
        <f t="shared" si="1"/>
        <v>0</v>
      </c>
      <c r="O45" s="61"/>
      <c r="P45" s="74">
        <f t="shared" si="1"/>
        <v>0</v>
      </c>
      <c r="Q45" s="74"/>
      <c r="R45" s="74">
        <f t="shared" si="2"/>
        <v>0</v>
      </c>
    </row>
    <row r="46" spans="1:18" s="25" customFormat="1" ht="36" customHeight="1">
      <c r="A46" s="34" t="s">
        <v>37</v>
      </c>
      <c r="B46" s="88" t="s">
        <v>70</v>
      </c>
      <c r="C46" s="46"/>
      <c r="D46" s="46">
        <f>221500+169951</f>
        <v>391451</v>
      </c>
      <c r="E46" s="46">
        <f t="shared" si="5"/>
        <v>391451</v>
      </c>
      <c r="F46" s="46"/>
      <c r="G46" s="46">
        <f t="shared" si="6"/>
        <v>391451</v>
      </c>
      <c r="H46" s="29"/>
      <c r="I46" s="46"/>
      <c r="J46" s="46"/>
      <c r="K46" s="46"/>
      <c r="L46" s="86">
        <f>J46+K46</f>
        <v>0</v>
      </c>
      <c r="M46" s="86">
        <v>259052</v>
      </c>
      <c r="N46" s="86">
        <f t="shared" si="1"/>
        <v>259052</v>
      </c>
      <c r="O46" s="86"/>
      <c r="P46" s="76">
        <f t="shared" si="1"/>
        <v>259052</v>
      </c>
      <c r="Q46" s="76"/>
      <c r="R46" s="76">
        <f t="shared" si="2"/>
        <v>259052</v>
      </c>
    </row>
    <row r="47" spans="1:18" s="25" customFormat="1" ht="66" customHeight="1">
      <c r="A47" s="34" t="s">
        <v>55</v>
      </c>
      <c r="B47" s="78" t="s">
        <v>71</v>
      </c>
      <c r="C47" s="46"/>
      <c r="D47" s="46"/>
      <c r="E47" s="46"/>
      <c r="F47" s="46"/>
      <c r="G47" s="46"/>
      <c r="H47" s="29"/>
      <c r="I47" s="46"/>
      <c r="J47" s="46"/>
      <c r="K47" s="46"/>
      <c r="L47" s="86"/>
      <c r="M47" s="86">
        <v>44806</v>
      </c>
      <c r="N47" s="86">
        <f t="shared" si="1"/>
        <v>44806</v>
      </c>
      <c r="O47" s="86"/>
      <c r="P47" s="76">
        <f t="shared" si="1"/>
        <v>44806</v>
      </c>
      <c r="Q47" s="76">
        <v>-18</v>
      </c>
      <c r="R47" s="76">
        <f t="shared" si="2"/>
        <v>44788</v>
      </c>
    </row>
    <row r="48" spans="1:18" s="25" customFormat="1" ht="35.25" customHeight="1">
      <c r="A48" s="34" t="s">
        <v>62</v>
      </c>
      <c r="B48" s="88" t="s">
        <v>31</v>
      </c>
      <c r="C48" s="37"/>
      <c r="D48" s="37"/>
      <c r="E48" s="37"/>
      <c r="F48" s="37"/>
      <c r="G48" s="37"/>
      <c r="H48" s="29"/>
      <c r="I48" s="37">
        <f>SUM(I49+I62)</f>
        <v>12080</v>
      </c>
      <c r="J48" s="37"/>
      <c r="K48" s="37">
        <f>SUM(K49+K62)</f>
        <v>12080</v>
      </c>
      <c r="L48" s="62">
        <f t="shared" ref="L48:Q48" si="7">SUM(L49,L62)</f>
        <v>0</v>
      </c>
      <c r="M48" s="62">
        <f t="shared" si="7"/>
        <v>15100</v>
      </c>
      <c r="N48" s="62">
        <f t="shared" si="7"/>
        <v>15100</v>
      </c>
      <c r="O48" s="62">
        <f t="shared" si="7"/>
        <v>0</v>
      </c>
      <c r="P48" s="76">
        <f t="shared" si="7"/>
        <v>15100</v>
      </c>
      <c r="Q48" s="76">
        <f t="shared" si="7"/>
        <v>0</v>
      </c>
      <c r="R48" s="76">
        <f t="shared" si="2"/>
        <v>15100</v>
      </c>
    </row>
    <row r="49" spans="1:18" s="25" customFormat="1" ht="33.75" customHeight="1">
      <c r="A49" s="34"/>
      <c r="B49" s="90" t="s">
        <v>79</v>
      </c>
      <c r="C49" s="37"/>
      <c r="D49" s="37"/>
      <c r="E49" s="37"/>
      <c r="F49" s="37"/>
      <c r="G49" s="37"/>
      <c r="H49" s="29"/>
      <c r="I49" s="38">
        <f>SUM(I50:I61)</f>
        <v>11928</v>
      </c>
      <c r="J49" s="38"/>
      <c r="K49" s="38">
        <f>SUM(K50:K61)</f>
        <v>11928</v>
      </c>
      <c r="L49" s="63"/>
      <c r="M49" s="63">
        <f>SUM(M50:M61)</f>
        <v>13600</v>
      </c>
      <c r="N49" s="63">
        <f t="shared" si="1"/>
        <v>13600</v>
      </c>
      <c r="O49" s="63"/>
      <c r="P49" s="74">
        <f t="shared" si="1"/>
        <v>13600</v>
      </c>
      <c r="Q49" s="74">
        <f>SUM(Q50:Q63)</f>
        <v>0</v>
      </c>
      <c r="R49" s="74">
        <f t="shared" si="2"/>
        <v>13600</v>
      </c>
    </row>
    <row r="50" spans="1:18" s="25" customFormat="1" ht="30.75" customHeight="1">
      <c r="A50" s="34"/>
      <c r="B50" s="19" t="s">
        <v>72</v>
      </c>
      <c r="C50" s="37"/>
      <c r="D50" s="37"/>
      <c r="E50" s="37"/>
      <c r="F50" s="37"/>
      <c r="G50" s="37"/>
      <c r="H50" s="29"/>
      <c r="I50" s="36">
        <v>621</v>
      </c>
      <c r="J50" s="36"/>
      <c r="K50" s="36">
        <v>621</v>
      </c>
      <c r="L50" s="61"/>
      <c r="M50" s="61">
        <v>1740</v>
      </c>
      <c r="N50" s="61">
        <f t="shared" si="1"/>
        <v>1740</v>
      </c>
      <c r="O50" s="61"/>
      <c r="P50" s="74">
        <f t="shared" si="1"/>
        <v>1740</v>
      </c>
      <c r="Q50" s="74">
        <v>24</v>
      </c>
      <c r="R50" s="74">
        <f t="shared" si="2"/>
        <v>1764</v>
      </c>
    </row>
    <row r="51" spans="1:18" s="25" customFormat="1" ht="33.75" customHeight="1">
      <c r="A51" s="34"/>
      <c r="B51" s="19" t="s">
        <v>65</v>
      </c>
      <c r="C51" s="37"/>
      <c r="D51" s="37"/>
      <c r="E51" s="37"/>
      <c r="F51" s="37"/>
      <c r="G51" s="37"/>
      <c r="H51" s="29"/>
      <c r="I51" s="36"/>
      <c r="J51" s="36"/>
      <c r="K51" s="36"/>
      <c r="L51" s="61"/>
      <c r="M51" s="61"/>
      <c r="N51" s="61"/>
      <c r="O51" s="61"/>
      <c r="P51" s="74"/>
      <c r="Q51" s="74">
        <v>450</v>
      </c>
      <c r="R51" s="74">
        <f t="shared" si="2"/>
        <v>450</v>
      </c>
    </row>
    <row r="52" spans="1:18" s="25" customFormat="1" ht="33" customHeight="1">
      <c r="A52" s="34"/>
      <c r="B52" s="19" t="s">
        <v>73</v>
      </c>
      <c r="C52" s="37"/>
      <c r="D52" s="37"/>
      <c r="E52" s="37"/>
      <c r="F52" s="37"/>
      <c r="G52" s="37"/>
      <c r="H52" s="29"/>
      <c r="I52" s="36"/>
      <c r="J52" s="36"/>
      <c r="K52" s="36"/>
      <c r="L52" s="61"/>
      <c r="M52" s="61"/>
      <c r="N52" s="61"/>
      <c r="O52" s="61"/>
      <c r="P52" s="74"/>
      <c r="Q52" s="74">
        <v>666</v>
      </c>
      <c r="R52" s="74">
        <f t="shared" si="2"/>
        <v>666</v>
      </c>
    </row>
    <row r="53" spans="1:18" s="25" customFormat="1" ht="33.75" customHeight="1">
      <c r="A53" s="34"/>
      <c r="B53" s="19" t="s">
        <v>74</v>
      </c>
      <c r="C53" s="37"/>
      <c r="D53" s="37"/>
      <c r="E53" s="37"/>
      <c r="F53" s="37"/>
      <c r="G53" s="37"/>
      <c r="H53" s="29"/>
      <c r="I53" s="36">
        <v>1142</v>
      </c>
      <c r="J53" s="36"/>
      <c r="K53" s="36">
        <v>1142</v>
      </c>
      <c r="L53" s="61"/>
      <c r="M53" s="61">
        <v>1000</v>
      </c>
      <c r="N53" s="61">
        <f t="shared" si="1"/>
        <v>1000</v>
      </c>
      <c r="O53" s="61"/>
      <c r="P53" s="74">
        <f t="shared" si="1"/>
        <v>1000</v>
      </c>
      <c r="Q53" s="74">
        <v>-254</v>
      </c>
      <c r="R53" s="74">
        <f t="shared" si="2"/>
        <v>746</v>
      </c>
    </row>
    <row r="54" spans="1:18" s="41" customFormat="1" ht="34.5" customHeight="1">
      <c r="A54" s="34"/>
      <c r="B54" s="19" t="s">
        <v>75</v>
      </c>
      <c r="C54" s="37"/>
      <c r="D54" s="37"/>
      <c r="E54" s="37"/>
      <c r="F54" s="37"/>
      <c r="G54" s="37"/>
      <c r="H54" s="29"/>
      <c r="I54" s="36">
        <v>1457</v>
      </c>
      <c r="J54" s="36"/>
      <c r="K54" s="36">
        <v>1457</v>
      </c>
      <c r="L54" s="61"/>
      <c r="M54" s="61">
        <v>3096</v>
      </c>
      <c r="N54" s="61">
        <f t="shared" si="1"/>
        <v>3096</v>
      </c>
      <c r="O54" s="61"/>
      <c r="P54" s="74">
        <f t="shared" si="1"/>
        <v>3096</v>
      </c>
      <c r="Q54" s="74">
        <v>-263</v>
      </c>
      <c r="R54" s="74">
        <f t="shared" si="2"/>
        <v>2833</v>
      </c>
    </row>
    <row r="55" spans="1:18" s="41" customFormat="1" ht="35.25" customHeight="1">
      <c r="A55" s="34"/>
      <c r="B55" s="19" t="s">
        <v>49</v>
      </c>
      <c r="C55" s="37"/>
      <c r="D55" s="37"/>
      <c r="E55" s="37"/>
      <c r="F55" s="37"/>
      <c r="G55" s="37"/>
      <c r="H55" s="29"/>
      <c r="I55" s="36">
        <v>381</v>
      </c>
      <c r="J55" s="36"/>
      <c r="K55" s="36">
        <v>381</v>
      </c>
      <c r="L55" s="61"/>
      <c r="M55" s="61">
        <v>3475</v>
      </c>
      <c r="N55" s="61">
        <f t="shared" si="1"/>
        <v>3475</v>
      </c>
      <c r="O55" s="61"/>
      <c r="P55" s="74">
        <f t="shared" si="1"/>
        <v>3475</v>
      </c>
      <c r="Q55" s="74">
        <v>-281</v>
      </c>
      <c r="R55" s="74">
        <f t="shared" si="2"/>
        <v>3194</v>
      </c>
    </row>
    <row r="56" spans="1:18" s="41" customFormat="1" ht="36" customHeight="1">
      <c r="A56" s="34"/>
      <c r="B56" s="19" t="s">
        <v>50</v>
      </c>
      <c r="C56" s="37"/>
      <c r="D56" s="37"/>
      <c r="E56" s="37"/>
      <c r="F56" s="37"/>
      <c r="G56" s="37"/>
      <c r="H56" s="29"/>
      <c r="I56" s="36">
        <v>574</v>
      </c>
      <c r="J56" s="36"/>
      <c r="K56" s="36">
        <v>574</v>
      </c>
      <c r="L56" s="61"/>
      <c r="M56" s="61">
        <v>914</v>
      </c>
      <c r="N56" s="61">
        <f t="shared" si="1"/>
        <v>914</v>
      </c>
      <c r="O56" s="61"/>
      <c r="P56" s="74">
        <f t="shared" si="1"/>
        <v>914</v>
      </c>
      <c r="Q56" s="74">
        <v>-51</v>
      </c>
      <c r="R56" s="74">
        <f t="shared" si="2"/>
        <v>863</v>
      </c>
    </row>
    <row r="57" spans="1:18" s="41" customFormat="1" ht="34.5" customHeight="1">
      <c r="A57" s="34"/>
      <c r="B57" s="19" t="s">
        <v>76</v>
      </c>
      <c r="C57" s="37"/>
      <c r="D57" s="37"/>
      <c r="E57" s="37"/>
      <c r="F57" s="37"/>
      <c r="G57" s="37"/>
      <c r="H57" s="29"/>
      <c r="I57" s="36">
        <v>298</v>
      </c>
      <c r="J57" s="36"/>
      <c r="K57" s="36">
        <v>298</v>
      </c>
      <c r="L57" s="61"/>
      <c r="M57" s="61">
        <v>295</v>
      </c>
      <c r="N57" s="61">
        <f t="shared" si="1"/>
        <v>295</v>
      </c>
      <c r="O57" s="61"/>
      <c r="P57" s="74">
        <f t="shared" si="1"/>
        <v>295</v>
      </c>
      <c r="Q57" s="74">
        <v>111</v>
      </c>
      <c r="R57" s="74">
        <f t="shared" si="2"/>
        <v>406</v>
      </c>
    </row>
    <row r="58" spans="1:18" s="41" customFormat="1" ht="31.5">
      <c r="A58" s="34"/>
      <c r="B58" s="19" t="s">
        <v>51</v>
      </c>
      <c r="C58" s="37"/>
      <c r="D58" s="37"/>
      <c r="E58" s="37"/>
      <c r="F58" s="37"/>
      <c r="G58" s="37"/>
      <c r="H58" s="29"/>
      <c r="I58" s="36">
        <v>623</v>
      </c>
      <c r="J58" s="36"/>
      <c r="K58" s="36">
        <v>623</v>
      </c>
      <c r="L58" s="61"/>
      <c r="M58" s="61">
        <v>513</v>
      </c>
      <c r="N58" s="61">
        <f t="shared" si="1"/>
        <v>513</v>
      </c>
      <c r="O58" s="61"/>
      <c r="P58" s="74">
        <f t="shared" si="1"/>
        <v>513</v>
      </c>
      <c r="Q58" s="74">
        <v>-139</v>
      </c>
      <c r="R58" s="74">
        <f t="shared" si="2"/>
        <v>374</v>
      </c>
    </row>
    <row r="59" spans="1:18" s="41" customFormat="1" ht="37.5" customHeight="1">
      <c r="A59" s="34"/>
      <c r="B59" s="19" t="s">
        <v>52</v>
      </c>
      <c r="C59" s="37"/>
      <c r="D59" s="37"/>
      <c r="E59" s="37"/>
      <c r="F59" s="37"/>
      <c r="G59" s="37"/>
      <c r="H59" s="29"/>
      <c r="I59" s="36">
        <v>1142</v>
      </c>
      <c r="J59" s="36"/>
      <c r="K59" s="36">
        <v>1142</v>
      </c>
      <c r="L59" s="61"/>
      <c r="M59" s="61">
        <v>495</v>
      </c>
      <c r="N59" s="61">
        <f t="shared" si="1"/>
        <v>495</v>
      </c>
      <c r="O59" s="61"/>
      <c r="P59" s="74">
        <f t="shared" si="1"/>
        <v>495</v>
      </c>
      <c r="Q59" s="74">
        <v>-199</v>
      </c>
      <c r="R59" s="74">
        <f t="shared" si="2"/>
        <v>296</v>
      </c>
    </row>
    <row r="60" spans="1:18" s="41" customFormat="1" ht="36" customHeight="1">
      <c r="A60" s="34"/>
      <c r="B60" s="19" t="s">
        <v>53</v>
      </c>
      <c r="C60" s="37"/>
      <c r="D60" s="37"/>
      <c r="E60" s="37"/>
      <c r="F60" s="37"/>
      <c r="G60" s="37"/>
      <c r="H60" s="29"/>
      <c r="I60" s="36">
        <v>3397</v>
      </c>
      <c r="J60" s="36"/>
      <c r="K60" s="36">
        <v>3397</v>
      </c>
      <c r="L60" s="61"/>
      <c r="M60" s="61">
        <v>410</v>
      </c>
      <c r="N60" s="61">
        <f t="shared" si="1"/>
        <v>410</v>
      </c>
      <c r="O60" s="61"/>
      <c r="P60" s="74">
        <f t="shared" si="1"/>
        <v>410</v>
      </c>
      <c r="Q60" s="74">
        <v>-108</v>
      </c>
      <c r="R60" s="74">
        <f t="shared" si="2"/>
        <v>302</v>
      </c>
    </row>
    <row r="61" spans="1:18" s="41" customFormat="1" ht="64.5" customHeight="1">
      <c r="A61" s="34"/>
      <c r="B61" s="19" t="s">
        <v>77</v>
      </c>
      <c r="C61" s="37"/>
      <c r="D61" s="37"/>
      <c r="E61" s="37"/>
      <c r="F61" s="37"/>
      <c r="G61" s="37"/>
      <c r="H61" s="29"/>
      <c r="I61" s="36">
        <v>2293</v>
      </c>
      <c r="J61" s="36"/>
      <c r="K61" s="36">
        <v>2293</v>
      </c>
      <c r="L61" s="61"/>
      <c r="M61" s="61">
        <v>1662</v>
      </c>
      <c r="N61" s="61">
        <f t="shared" si="1"/>
        <v>1662</v>
      </c>
      <c r="O61" s="61"/>
      <c r="P61" s="74">
        <f t="shared" si="1"/>
        <v>1662</v>
      </c>
      <c r="Q61" s="74">
        <v>44</v>
      </c>
      <c r="R61" s="74">
        <f t="shared" si="2"/>
        <v>1706</v>
      </c>
    </row>
    <row r="62" spans="1:18" s="41" customFormat="1" ht="32.25" customHeight="1">
      <c r="A62" s="34"/>
      <c r="B62" s="89" t="s">
        <v>78</v>
      </c>
      <c r="C62" s="37"/>
      <c r="D62" s="37"/>
      <c r="E62" s="37"/>
      <c r="F62" s="37"/>
      <c r="G62" s="37"/>
      <c r="H62" s="29"/>
      <c r="I62" s="38">
        <v>152</v>
      </c>
      <c r="J62" s="38"/>
      <c r="K62" s="38">
        <v>152</v>
      </c>
      <c r="L62" s="63"/>
      <c r="M62" s="63">
        <v>1500</v>
      </c>
      <c r="N62" s="63">
        <f t="shared" si="1"/>
        <v>1500</v>
      </c>
      <c r="O62" s="63"/>
      <c r="P62" s="74">
        <f t="shared" si="1"/>
        <v>1500</v>
      </c>
      <c r="Q62" s="74"/>
      <c r="R62" s="74">
        <f t="shared" si="2"/>
        <v>1500</v>
      </c>
    </row>
    <row r="63" spans="1:18" s="41" customFormat="1" ht="32.25" customHeight="1">
      <c r="A63" s="34"/>
      <c r="B63" s="19" t="s">
        <v>54</v>
      </c>
      <c r="C63" s="37"/>
      <c r="D63" s="37"/>
      <c r="E63" s="37"/>
      <c r="F63" s="37"/>
      <c r="G63" s="37"/>
      <c r="H63" s="29"/>
      <c r="I63" s="38"/>
      <c r="J63" s="38"/>
      <c r="K63" s="38"/>
      <c r="L63" s="63"/>
      <c r="M63" s="61">
        <v>1500</v>
      </c>
      <c r="N63" s="61">
        <f t="shared" si="1"/>
        <v>1500</v>
      </c>
      <c r="O63" s="61"/>
      <c r="P63" s="74">
        <f t="shared" si="1"/>
        <v>1500</v>
      </c>
      <c r="Q63" s="74"/>
      <c r="R63" s="74">
        <f t="shared" si="2"/>
        <v>1500</v>
      </c>
    </row>
    <row r="64" spans="1:18" s="41" customFormat="1" ht="21.75" hidden="1" customHeight="1">
      <c r="A64" s="13" t="s">
        <v>7</v>
      </c>
      <c r="B64" s="8" t="s">
        <v>8</v>
      </c>
      <c r="C64" s="30">
        <f>C68</f>
        <v>156000</v>
      </c>
      <c r="D64" s="28">
        <f>D65+D68+D69</f>
        <v>1165752</v>
      </c>
      <c r="E64" s="30">
        <f>C64+D64</f>
        <v>1321752</v>
      </c>
      <c r="F64" s="30">
        <f>F65+F68+F69</f>
        <v>-45863</v>
      </c>
      <c r="G64" s="30">
        <f t="shared" ref="G64:G73" si="8">E64+F64</f>
        <v>1275889</v>
      </c>
      <c r="H64" s="29"/>
      <c r="I64" s="28">
        <f>I65+I68+I69</f>
        <v>-23400</v>
      </c>
      <c r="J64" s="30"/>
      <c r="K64" s="28">
        <f>K65+K68+K69</f>
        <v>-23400</v>
      </c>
      <c r="L64" s="65"/>
      <c r="M64" s="66"/>
      <c r="N64" s="66">
        <f t="shared" si="1"/>
        <v>0</v>
      </c>
      <c r="O64" s="66"/>
      <c r="P64" s="74">
        <f t="shared" si="1"/>
        <v>0</v>
      </c>
      <c r="Q64" s="74"/>
      <c r="R64" s="74">
        <f t="shared" si="2"/>
        <v>0</v>
      </c>
    </row>
    <row r="65" spans="1:18" s="41" customFormat="1" ht="23.25" hidden="1" customHeight="1">
      <c r="A65" s="14" t="s">
        <v>3</v>
      </c>
      <c r="B65" s="22" t="s">
        <v>12</v>
      </c>
      <c r="C65" s="30"/>
      <c r="D65" s="23">
        <f>SUM(D66:D67)</f>
        <v>305752</v>
      </c>
      <c r="E65" s="31">
        <f>D65</f>
        <v>305752</v>
      </c>
      <c r="F65" s="31">
        <f>SUM(F66:F67)</f>
        <v>-45863</v>
      </c>
      <c r="G65" s="42">
        <f t="shared" si="8"/>
        <v>259889</v>
      </c>
      <c r="H65" s="29"/>
      <c r="I65" s="23">
        <f>SUM(I66:I67)</f>
        <v>0</v>
      </c>
      <c r="J65" s="42"/>
      <c r="K65" s="23">
        <f>SUM(K66:K67)</f>
        <v>0</v>
      </c>
      <c r="L65" s="67">
        <f>J65+K65</f>
        <v>0</v>
      </c>
      <c r="M65" s="68">
        <f>SUM(M66:M67)</f>
        <v>0</v>
      </c>
      <c r="N65" s="68">
        <f t="shared" si="1"/>
        <v>0</v>
      </c>
      <c r="O65" s="68">
        <f>SUM(O66:O67)</f>
        <v>0</v>
      </c>
      <c r="P65" s="74">
        <f t="shared" si="1"/>
        <v>0</v>
      </c>
      <c r="Q65" s="74">
        <f>SUM(Q66:Q67)</f>
        <v>0</v>
      </c>
      <c r="R65" s="74">
        <f t="shared" si="2"/>
        <v>0</v>
      </c>
    </row>
    <row r="66" spans="1:18" s="41" customFormat="1" ht="69" hidden="1" customHeight="1">
      <c r="A66" s="15"/>
      <c r="B66" s="35" t="s">
        <v>35</v>
      </c>
      <c r="C66" s="30"/>
      <c r="D66" s="32">
        <v>200883</v>
      </c>
      <c r="E66" s="33">
        <v>200883</v>
      </c>
      <c r="F66" s="33">
        <v>-30133</v>
      </c>
      <c r="G66" s="43">
        <f t="shared" si="8"/>
        <v>170750</v>
      </c>
      <c r="H66" s="29"/>
      <c r="I66" s="43"/>
      <c r="J66" s="43"/>
      <c r="K66" s="43"/>
      <c r="L66" s="69">
        <f>J66+K66</f>
        <v>0</v>
      </c>
      <c r="M66" s="70"/>
      <c r="N66" s="70">
        <f t="shared" si="1"/>
        <v>0</v>
      </c>
      <c r="O66" s="70"/>
      <c r="P66" s="74">
        <f t="shared" si="1"/>
        <v>0</v>
      </c>
      <c r="Q66" s="74"/>
      <c r="R66" s="74">
        <f t="shared" si="2"/>
        <v>0</v>
      </c>
    </row>
    <row r="67" spans="1:18" s="41" customFormat="1" ht="48.75" hidden="1" customHeight="1">
      <c r="A67" s="15"/>
      <c r="B67" s="35" t="s">
        <v>33</v>
      </c>
      <c r="C67" s="30"/>
      <c r="D67" s="32">
        <v>104869</v>
      </c>
      <c r="E67" s="33">
        <f>D67</f>
        <v>104869</v>
      </c>
      <c r="F67" s="33">
        <v>-15730</v>
      </c>
      <c r="G67" s="43">
        <f t="shared" si="8"/>
        <v>89139</v>
      </c>
      <c r="H67" s="29"/>
      <c r="I67" s="43"/>
      <c r="J67" s="43"/>
      <c r="K67" s="43"/>
      <c r="L67" s="69">
        <f>J67+K67</f>
        <v>0</v>
      </c>
      <c r="M67" s="70"/>
      <c r="N67" s="70">
        <f t="shared" si="1"/>
        <v>0</v>
      </c>
      <c r="O67" s="70"/>
      <c r="P67" s="74">
        <f t="shared" si="1"/>
        <v>0</v>
      </c>
      <c r="Q67" s="74"/>
      <c r="R67" s="74">
        <f t="shared" si="2"/>
        <v>0</v>
      </c>
    </row>
    <row r="68" spans="1:18" s="41" customFormat="1" ht="38.25" hidden="1" customHeight="1">
      <c r="A68" s="44" t="s">
        <v>13</v>
      </c>
      <c r="B68" s="22" t="s">
        <v>20</v>
      </c>
      <c r="C68" s="42">
        <v>156000</v>
      </c>
      <c r="D68" s="42"/>
      <c r="E68" s="42">
        <f>C68+D68</f>
        <v>156000</v>
      </c>
      <c r="F68" s="42"/>
      <c r="G68" s="42">
        <f t="shared" si="8"/>
        <v>156000</v>
      </c>
      <c r="H68" s="29"/>
      <c r="I68" s="42">
        <f>-23400</f>
        <v>-23400</v>
      </c>
      <c r="J68" s="42"/>
      <c r="K68" s="42">
        <f>-23400</f>
        <v>-23400</v>
      </c>
      <c r="L68" s="71"/>
      <c r="M68" s="72"/>
      <c r="N68" s="72">
        <f t="shared" si="1"/>
        <v>0</v>
      </c>
      <c r="O68" s="72"/>
      <c r="P68" s="74">
        <f t="shared" si="1"/>
        <v>0</v>
      </c>
      <c r="Q68" s="74"/>
      <c r="R68" s="74">
        <f t="shared" si="2"/>
        <v>0</v>
      </c>
    </row>
    <row r="69" spans="1:18" s="41" customFormat="1" ht="63" hidden="1">
      <c r="A69" s="44" t="s">
        <v>24</v>
      </c>
      <c r="B69" s="22" t="s">
        <v>36</v>
      </c>
      <c r="C69" s="42"/>
      <c r="D69" s="42">
        <v>860000</v>
      </c>
      <c r="E69" s="42">
        <f>C69+D69</f>
        <v>860000</v>
      </c>
      <c r="F69" s="42"/>
      <c r="G69" s="42">
        <f t="shared" si="8"/>
        <v>860000</v>
      </c>
      <c r="H69" s="29"/>
      <c r="I69" s="42"/>
      <c r="J69" s="42"/>
      <c r="K69" s="42"/>
      <c r="L69" s="64">
        <f>J69+K69</f>
        <v>0</v>
      </c>
      <c r="M69" s="64"/>
      <c r="N69" s="64">
        <f t="shared" si="1"/>
        <v>0</v>
      </c>
      <c r="O69" s="64"/>
      <c r="P69" s="74">
        <f t="shared" si="1"/>
        <v>0</v>
      </c>
      <c r="Q69" s="74"/>
      <c r="R69" s="74">
        <f t="shared" si="2"/>
        <v>0</v>
      </c>
    </row>
    <row r="70" spans="1:18" s="41" customFormat="1" ht="18.75" customHeight="1">
      <c r="A70" s="44" t="s">
        <v>63</v>
      </c>
      <c r="B70" s="78" t="s">
        <v>12</v>
      </c>
      <c r="C70" s="42"/>
      <c r="D70" s="42"/>
      <c r="E70" s="42"/>
      <c r="F70" s="42"/>
      <c r="G70" s="42"/>
      <c r="H70" s="29"/>
      <c r="I70" s="42"/>
      <c r="J70" s="42"/>
      <c r="K70" s="42"/>
      <c r="L70" s="64"/>
      <c r="M70" s="64"/>
      <c r="N70" s="79">
        <v>0</v>
      </c>
      <c r="O70" s="64">
        <f>O71+O72</f>
        <v>186105</v>
      </c>
      <c r="P70" s="76">
        <f t="shared" si="1"/>
        <v>186105</v>
      </c>
      <c r="Q70" s="74"/>
      <c r="R70" s="76">
        <f t="shared" si="2"/>
        <v>186105</v>
      </c>
    </row>
    <row r="71" spans="1:18" s="41" customFormat="1" ht="63">
      <c r="A71" s="44"/>
      <c r="B71" s="80" t="s">
        <v>80</v>
      </c>
      <c r="C71" s="42"/>
      <c r="D71" s="42"/>
      <c r="E71" s="42"/>
      <c r="F71" s="42"/>
      <c r="G71" s="42"/>
      <c r="H71" s="29"/>
      <c r="I71" s="42"/>
      <c r="J71" s="42"/>
      <c r="K71" s="42"/>
      <c r="L71" s="64"/>
      <c r="M71" s="64"/>
      <c r="N71" s="60">
        <v>0</v>
      </c>
      <c r="O71" s="60">
        <v>170750</v>
      </c>
      <c r="P71" s="74">
        <f t="shared" si="1"/>
        <v>170750</v>
      </c>
      <c r="Q71" s="74"/>
      <c r="R71" s="74">
        <f t="shared" si="2"/>
        <v>170750</v>
      </c>
    </row>
    <row r="72" spans="1:18" s="41" customFormat="1" ht="47.25">
      <c r="A72" s="44"/>
      <c r="B72" s="81" t="s">
        <v>33</v>
      </c>
      <c r="C72" s="42"/>
      <c r="D72" s="42"/>
      <c r="E72" s="42"/>
      <c r="F72" s="42"/>
      <c r="G72" s="42"/>
      <c r="H72" s="29"/>
      <c r="I72" s="42"/>
      <c r="J72" s="42"/>
      <c r="K72" s="42"/>
      <c r="L72" s="64"/>
      <c r="M72" s="64"/>
      <c r="N72" s="60">
        <v>0</v>
      </c>
      <c r="O72" s="60">
        <v>15355</v>
      </c>
      <c r="P72" s="74">
        <f t="shared" si="1"/>
        <v>15355</v>
      </c>
      <c r="Q72" s="74"/>
      <c r="R72" s="74">
        <f t="shared" si="2"/>
        <v>15355</v>
      </c>
    </row>
    <row r="73" spans="1:18" s="41" customFormat="1">
      <c r="A73" s="11"/>
      <c r="B73" s="45" t="s">
        <v>4</v>
      </c>
      <c r="C73" s="46" t="e">
        <f>C10+C29</f>
        <v>#REF!</v>
      </c>
      <c r="D73" s="28" t="e">
        <f>D10+D29</f>
        <v>#REF!</v>
      </c>
      <c r="E73" s="46" t="e">
        <f>C73+D73</f>
        <v>#REF!</v>
      </c>
      <c r="F73" s="46" t="e">
        <f>F10+F29</f>
        <v>#REF!</v>
      </c>
      <c r="G73" s="46" t="e">
        <f t="shared" si="8"/>
        <v>#REF!</v>
      </c>
      <c r="H73" s="46" t="e">
        <f>H10+H29</f>
        <v>#REF!</v>
      </c>
      <c r="I73" s="28">
        <f>I10</f>
        <v>0</v>
      </c>
      <c r="J73" s="46">
        <f>J10+J29</f>
        <v>517620</v>
      </c>
      <c r="K73" s="28">
        <f>K10</f>
        <v>-195000</v>
      </c>
      <c r="L73" s="57">
        <v>200000</v>
      </c>
      <c r="M73" s="57">
        <f>M29+M10</f>
        <v>4343938</v>
      </c>
      <c r="N73" s="57">
        <f t="shared" si="1"/>
        <v>4543938</v>
      </c>
      <c r="O73" s="57">
        <f>O29+O10</f>
        <v>186105</v>
      </c>
      <c r="P73" s="76">
        <f t="shared" si="1"/>
        <v>4730043</v>
      </c>
      <c r="Q73" s="76">
        <f>Q29+Q10</f>
        <v>89982</v>
      </c>
      <c r="R73" s="76">
        <f t="shared" si="2"/>
        <v>4820025</v>
      </c>
    </row>
  </sheetData>
  <mergeCells count="6">
    <mergeCell ref="A10:B10"/>
    <mergeCell ref="A1:R1"/>
    <mergeCell ref="A2:R2"/>
    <mergeCell ref="A3:R3"/>
    <mergeCell ref="A6:R6"/>
    <mergeCell ref="A7:R7"/>
  </mergeCells>
  <phoneticPr fontId="0" type="noConversion"/>
  <pageMargins left="1.3779527559055118" right="0.59055118110236227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Депатамент Финансов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evstigneeva</cp:lastModifiedBy>
  <cp:lastPrinted>2010-11-24T12:12:01Z</cp:lastPrinted>
  <dcterms:created xsi:type="dcterms:W3CDTF">2005-05-06T07:09:42Z</dcterms:created>
  <dcterms:modified xsi:type="dcterms:W3CDTF">2010-12-01T07:50:38Z</dcterms:modified>
</cp:coreProperties>
</file>