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</definedNames>
  <calcPr calcId="114210" fullCalcOnLoad="1"/>
</workbook>
</file>

<file path=xl/calcChain.xml><?xml version="1.0" encoding="utf-8"?>
<calcChain xmlns="http://schemas.openxmlformats.org/spreadsheetml/2006/main">
  <c r="S48" i="2"/>
  <c r="S47"/>
  <c r="R58"/>
  <c r="R62"/>
  <c r="R46"/>
  <c r="R40"/>
  <c r="R36"/>
  <c r="R35"/>
  <c r="R31"/>
  <c r="R24"/>
  <c r="R22"/>
  <c r="R21"/>
  <c r="R19"/>
  <c r="R17"/>
  <c r="R16"/>
  <c r="R14"/>
  <c r="R12"/>
  <c r="R11"/>
  <c r="P58"/>
  <c r="P48"/>
  <c r="P62"/>
  <c r="P46"/>
  <c r="P40"/>
  <c r="P36"/>
  <c r="P35"/>
  <c r="P31"/>
  <c r="P24"/>
  <c r="P22"/>
  <c r="P21"/>
  <c r="P19"/>
  <c r="P17"/>
  <c r="P16"/>
  <c r="P14"/>
  <c r="P12"/>
  <c r="P11"/>
  <c r="N46"/>
  <c r="N40"/>
  <c r="N36"/>
  <c r="N35"/>
  <c r="N31"/>
  <c r="N24"/>
  <c r="N22"/>
  <c r="N21"/>
  <c r="N19"/>
  <c r="N17"/>
  <c r="N16"/>
  <c r="N14"/>
  <c r="N12"/>
  <c r="N11"/>
  <c r="C14"/>
  <c r="D14"/>
  <c r="E14"/>
  <c r="F14"/>
  <c r="G14"/>
  <c r="H14"/>
  <c r="J14"/>
  <c r="L14"/>
  <c r="C19"/>
  <c r="D19"/>
  <c r="E19"/>
  <c r="F19"/>
  <c r="G19"/>
  <c r="H19"/>
  <c r="I19"/>
  <c r="J19"/>
  <c r="K19"/>
  <c r="L19"/>
  <c r="M19"/>
  <c r="O19"/>
  <c r="Q19"/>
  <c r="C24"/>
  <c r="D24"/>
  <c r="E24"/>
  <c r="F24"/>
  <c r="G24"/>
  <c r="H24"/>
  <c r="I24"/>
  <c r="K24"/>
  <c r="J24"/>
  <c r="L24"/>
  <c r="C36"/>
  <c r="D36"/>
  <c r="E36"/>
  <c r="F36"/>
  <c r="G36"/>
  <c r="H36"/>
  <c r="I36"/>
  <c r="J36"/>
  <c r="K36"/>
  <c r="L36"/>
  <c r="M36"/>
  <c r="O36"/>
  <c r="Q36"/>
  <c r="C12"/>
  <c r="D12"/>
  <c r="E12"/>
  <c r="F12"/>
  <c r="G12"/>
  <c r="H12"/>
  <c r="J12"/>
  <c r="L12"/>
  <c r="C17"/>
  <c r="D17"/>
  <c r="E17"/>
  <c r="F17"/>
  <c r="G17"/>
  <c r="H17"/>
  <c r="I17"/>
  <c r="J17"/>
  <c r="K17"/>
  <c r="L17"/>
  <c r="M17"/>
  <c r="O17"/>
  <c r="Q17"/>
  <c r="C22"/>
  <c r="D22"/>
  <c r="E22"/>
  <c r="F22"/>
  <c r="G22"/>
  <c r="H22"/>
  <c r="I22"/>
  <c r="K22"/>
  <c r="J23"/>
  <c r="J22"/>
  <c r="J21"/>
  <c r="L22"/>
  <c r="C31"/>
  <c r="D31"/>
  <c r="E31"/>
  <c r="F31"/>
  <c r="G31"/>
  <c r="H31"/>
  <c r="I31"/>
  <c r="K31"/>
  <c r="M31"/>
  <c r="O31"/>
  <c r="Q31"/>
  <c r="J31"/>
  <c r="L31"/>
  <c r="K41"/>
  <c r="K42"/>
  <c r="E43"/>
  <c r="G43"/>
  <c r="I43"/>
  <c r="E44"/>
  <c r="G44"/>
  <c r="I44"/>
  <c r="K44"/>
  <c r="M44"/>
  <c r="O44"/>
  <c r="Q44"/>
  <c r="S44"/>
  <c r="E45"/>
  <c r="G45"/>
  <c r="I45"/>
  <c r="K45"/>
  <c r="M45"/>
  <c r="O45"/>
  <c r="Q45"/>
  <c r="S45"/>
  <c r="L40"/>
  <c r="L69"/>
  <c r="L48"/>
  <c r="E49"/>
  <c r="G49"/>
  <c r="I49"/>
  <c r="K49"/>
  <c r="M49"/>
  <c r="O49"/>
  <c r="Q49"/>
  <c r="S49"/>
  <c r="M42"/>
  <c r="O42"/>
  <c r="Q42"/>
  <c r="S42"/>
  <c r="M41"/>
  <c r="O41"/>
  <c r="Q41"/>
  <c r="S41"/>
  <c r="E39"/>
  <c r="G39"/>
  <c r="I39"/>
  <c r="K39"/>
  <c r="M39"/>
  <c r="O39"/>
  <c r="Q39"/>
  <c r="S39"/>
  <c r="E38"/>
  <c r="G38"/>
  <c r="I38"/>
  <c r="K38"/>
  <c r="M38"/>
  <c r="O38"/>
  <c r="Q38"/>
  <c r="S38"/>
  <c r="E37"/>
  <c r="G37"/>
  <c r="I37"/>
  <c r="K37"/>
  <c r="M37"/>
  <c r="O37"/>
  <c r="Q37"/>
  <c r="S37"/>
  <c r="E34"/>
  <c r="G34"/>
  <c r="I34"/>
  <c r="K34"/>
  <c r="M34"/>
  <c r="O34"/>
  <c r="Q34"/>
  <c r="S34"/>
  <c r="E33"/>
  <c r="G33"/>
  <c r="I33"/>
  <c r="K33"/>
  <c r="M33"/>
  <c r="O33"/>
  <c r="Q33"/>
  <c r="S33"/>
  <c r="E32"/>
  <c r="G32"/>
  <c r="I32"/>
  <c r="K32"/>
  <c r="M32"/>
  <c r="O32"/>
  <c r="Q32"/>
  <c r="S32"/>
  <c r="E30"/>
  <c r="G30"/>
  <c r="I30"/>
  <c r="K30"/>
  <c r="M30"/>
  <c r="O30"/>
  <c r="Q30"/>
  <c r="S30"/>
  <c r="E29"/>
  <c r="G29"/>
  <c r="I29"/>
  <c r="K29"/>
  <c r="M29"/>
  <c r="O29"/>
  <c r="Q29"/>
  <c r="S29"/>
  <c r="E28"/>
  <c r="G28"/>
  <c r="I28"/>
  <c r="K28"/>
  <c r="M28"/>
  <c r="O28"/>
  <c r="Q28"/>
  <c r="S28"/>
  <c r="E27"/>
  <c r="G27"/>
  <c r="I27"/>
  <c r="K27"/>
  <c r="M27"/>
  <c r="O27"/>
  <c r="Q27"/>
  <c r="S27"/>
  <c r="E26"/>
  <c r="G26"/>
  <c r="I26"/>
  <c r="K26"/>
  <c r="M26"/>
  <c r="O26"/>
  <c r="Q26"/>
  <c r="S26"/>
  <c r="E25"/>
  <c r="G25"/>
  <c r="I25"/>
  <c r="K25"/>
  <c r="M25"/>
  <c r="O25"/>
  <c r="Q25"/>
  <c r="S25"/>
  <c r="E23"/>
  <c r="G23"/>
  <c r="I23"/>
  <c r="K23"/>
  <c r="M23"/>
  <c r="O23"/>
  <c r="Q23"/>
  <c r="S23"/>
  <c r="E20"/>
  <c r="G20"/>
  <c r="I20"/>
  <c r="K20"/>
  <c r="M20"/>
  <c r="O20"/>
  <c r="Q20"/>
  <c r="S20"/>
  <c r="E18"/>
  <c r="G18"/>
  <c r="I18"/>
  <c r="K18"/>
  <c r="M18"/>
  <c r="O18"/>
  <c r="Q18"/>
  <c r="S18"/>
  <c r="E15"/>
  <c r="G15"/>
  <c r="I15"/>
  <c r="K15"/>
  <c r="M15"/>
  <c r="O15"/>
  <c r="Q15"/>
  <c r="S15"/>
  <c r="E13"/>
  <c r="G13"/>
  <c r="I13"/>
  <c r="K13"/>
  <c r="M13"/>
  <c r="O13"/>
  <c r="Q13"/>
  <c r="S13"/>
  <c r="C11"/>
  <c r="D11"/>
  <c r="E11"/>
  <c r="F11"/>
  <c r="G11"/>
  <c r="H11"/>
  <c r="I11"/>
  <c r="J11"/>
  <c r="K11"/>
  <c r="L11"/>
  <c r="M11"/>
  <c r="O11"/>
  <c r="Q11"/>
  <c r="L46"/>
  <c r="L35"/>
  <c r="C40"/>
  <c r="C35"/>
  <c r="D40"/>
  <c r="D35"/>
  <c r="E35"/>
  <c r="F40"/>
  <c r="F35"/>
  <c r="G35"/>
  <c r="I35"/>
  <c r="K35"/>
  <c r="M35"/>
  <c r="O35"/>
  <c r="Q35"/>
  <c r="H40"/>
  <c r="H35"/>
  <c r="J40"/>
  <c r="J35"/>
  <c r="L21"/>
  <c r="C21"/>
  <c r="D21"/>
  <c r="E21"/>
  <c r="F21"/>
  <c r="G21"/>
  <c r="H21"/>
  <c r="I21"/>
  <c r="K21"/>
  <c r="M21"/>
  <c r="O21"/>
  <c r="Q21"/>
  <c r="L16"/>
  <c r="C16"/>
  <c r="D16"/>
  <c r="E16"/>
  <c r="F16"/>
  <c r="G16"/>
  <c r="H16"/>
  <c r="I16"/>
  <c r="J16"/>
  <c r="K16"/>
  <c r="M16"/>
  <c r="J48"/>
  <c r="J46"/>
  <c r="J62"/>
  <c r="H46"/>
  <c r="H50"/>
  <c r="F46"/>
  <c r="F50"/>
  <c r="C47"/>
  <c r="E47"/>
  <c r="C48"/>
  <c r="E40"/>
  <c r="G40"/>
  <c r="C34" i="1"/>
  <c r="C38"/>
  <c r="C40"/>
  <c r="C32"/>
  <c r="C30"/>
  <c r="C29"/>
  <c r="C13"/>
  <c r="C15"/>
  <c r="C12"/>
  <c r="C53"/>
  <c r="C18"/>
  <c r="C21"/>
  <c r="C17"/>
  <c r="C49"/>
  <c r="C42"/>
  <c r="C36"/>
  <c r="C45"/>
  <c r="C47"/>
  <c r="C44"/>
  <c r="D46" i="2"/>
  <c r="D50"/>
  <c r="E48"/>
  <c r="C46"/>
  <c r="E46"/>
  <c r="C50"/>
  <c r="L50"/>
  <c r="K43"/>
  <c r="I40"/>
  <c r="E50"/>
  <c r="G50"/>
  <c r="I50"/>
  <c r="K50"/>
  <c r="M50"/>
  <c r="O50"/>
  <c r="Q50"/>
  <c r="J50"/>
  <c r="K40"/>
  <c r="M40"/>
  <c r="O40"/>
  <c r="Q40"/>
  <c r="M43"/>
  <c r="O43"/>
  <c r="Q43"/>
  <c r="S43"/>
  <c r="O16"/>
  <c r="N50"/>
  <c r="P50"/>
  <c r="Q16"/>
  <c r="I12"/>
  <c r="K12"/>
  <c r="G47"/>
  <c r="I47"/>
  <c r="G48"/>
  <c r="I14"/>
  <c r="K14"/>
  <c r="M14"/>
  <c r="G46"/>
  <c r="I46"/>
  <c r="I48"/>
  <c r="M12"/>
  <c r="O12"/>
  <c r="Q12"/>
  <c r="O14"/>
  <c r="Q14"/>
  <c r="M22"/>
  <c r="K47"/>
  <c r="M24"/>
  <c r="K48"/>
  <c r="S12"/>
  <c r="S14"/>
  <c r="S16"/>
  <c r="S17"/>
  <c r="S19"/>
  <c r="S21"/>
  <c r="S31"/>
  <c r="S35"/>
  <c r="S36"/>
  <c r="S40"/>
  <c r="R50"/>
  <c r="S50"/>
  <c r="S11"/>
  <c r="O24"/>
  <c r="Q24"/>
  <c r="M48"/>
  <c r="O22"/>
  <c r="Q22"/>
  <c r="M47"/>
  <c r="O47"/>
  <c r="K46"/>
  <c r="Q47"/>
  <c r="S22"/>
  <c r="O48"/>
  <c r="M46"/>
  <c r="O46"/>
  <c r="Q48"/>
  <c r="Q46"/>
  <c r="S24"/>
  <c r="S46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<sst xmlns="http://schemas.openxmlformats.org/spreadsheetml/2006/main" count="197" uniqueCount="147">
  <si>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</si>
  <si>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</si>
  <si>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</si>
  <si>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</si>
  <si>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</si>
  <si>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</si>
  <si>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</si>
  <si>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</si>
  <si>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</si>
  <si>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</si>
  <si>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</si>
  <si>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</si>
  <si>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</si>
  <si>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</si>
  <si>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</si>
  <si>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</si>
  <si>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</si>
  <si>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</si>
  <si>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</si>
  <si>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</si>
  <si>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</si>
  <si>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</si>
  <si>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</si>
  <si>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</si>
  <si>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</si>
  <si>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</si>
  <si>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</si>
  <si>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</si>
  <si>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</si>
  <si>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</si>
  <si>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</si>
  <si>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</si>
  <si>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</si>
  <si>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</si>
  <si>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</si>
  <si>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</si>
  <si>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</si>
  <si>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</si>
  <si>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</si>
  <si>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</si>
  <si>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</si>
  <si>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</si>
  <si>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</si>
  <si>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</si>
  <si>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</si>
  <si>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</si>
  <si>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</si>
  <si>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</si>
  <si>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</si>
  <si>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</si>
  <si>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</si>
  <si>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</si>
  <si>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</si>
  <si>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</si>
  <si>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</si>
  <si>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</si>
  <si>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</si>
  <si>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</si>
  <si>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</si>
  <si>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</si>
  <si>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</si>
  <si>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</si>
  <si>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</si>
  <si>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</si>
  <si>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</si>
  <si>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</si>
  <si>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</si>
  <si>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</si>
  <si>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</si>
  <si>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</si>
  <si>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</si>
  <si>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</si>
  <si>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</si>
  <si>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</si>
  <si>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</si>
  <si>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</si>
  <si>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</si>
  <si>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</si>
  <si>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</si>
  <si>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</si>
  <si>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</si>
  <si>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бюджетом субъекта Российской Федерации кредитов от  кредитных организаций в валюте Российской Федерации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</si>
  <si>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</si>
  <si>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</si>
  <si>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</si>
  <si>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</si>
  <si>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</si>
  <si>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</si>
  <si>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</si>
  <si>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</si>
  <si>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</si>
  <si>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</si>
  <si>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</si>
  <si>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</si>
  <si>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</si>
  <si>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</si>
  <si>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</si>
  <si>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</si>
  <si>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</si>
  <si>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</si>
  <si>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</si>
  <si>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</si>
  <si>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</si>
  <si>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</si>
  <si>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</si>
  <si>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</si>
  <si>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</si>
  <si>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</si>
  <si>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</si>
  <si>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</si>
  <si>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</si>
  <si>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</si>
  <si>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</si>
  <si>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</si>
  <si>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</si>
  <si>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</si>
  <si>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</si>
  <si>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 xml:space="preserve">внутреннего финансирования дефицита областного бюджета </t>
  </si>
  <si>
    <t xml:space="preserve">на 2010 год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</si>
  <si>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</si>
  <si>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</si>
  <si>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</si>
  <si>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</si>
  <si>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</si>
  <si>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2010 год              (тыс. руб.)</t>
  </si>
  <si>
    <t>поправки</t>
  </si>
  <si>
    <t>уточнение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</si>
  <si>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</si>
  <si>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</si>
  <si>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</si>
  <si>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</si>
  <si>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</si>
  <si>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</si>
  <si>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</si>
  <si>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</si>
  <si>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</si>
  <si>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</si>
  <si>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</si>
  <si>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</si>
  <si>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</si>
  <si>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уточнение июня</t>
  </si>
  <si>
    <t>соцсфера</t>
  </si>
  <si>
    <t>власть</t>
  </si>
  <si>
    <t>баулина</t>
  </si>
  <si>
    <t>дорожники</t>
  </si>
  <si>
    <t>Приложение 12</t>
  </si>
  <si>
    <t>от 01.12.2010 № 44-з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</si>
</sst>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0" fontId="14" fillId="0" borderId="0" xfId="0" applyFont="1" applyFill="1"/>
    <xf numFmtId="3" fontId="4" fillId="2" borderId="1" xfId="0" applyNumberFormat="1" applyFont="1" applyFill="1" applyBorder="1"/>
    <xf numFmtId="3" fontId="7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4" t="s">
        <v>70</v>
      </c>
      <c r="B2" s="54"/>
      <c r="C2" s="54"/>
    </row>
    <row r="3" spans="1:3" ht="15.75">
      <c r="A3" s="54" t="s">
        <v>62</v>
      </c>
      <c r="B3" s="54"/>
      <c r="C3" s="54"/>
    </row>
    <row r="4" spans="1:3" ht="15.75">
      <c r="A4" s="54" t="s">
        <v>63</v>
      </c>
      <c r="B4" s="54"/>
      <c r="C4" s="54"/>
    </row>
    <row r="5" spans="1:3">
      <c r="A5" s="1"/>
      <c r="C5" s="1"/>
    </row>
    <row r="6" spans="1:3">
      <c r="A6" s="1"/>
      <c r="B6" s="1"/>
      <c r="C6" s="1"/>
    </row>
    <row r="7" spans="1:3" ht="18.75">
      <c r="A7" s="53" t="s">
        <v>21</v>
      </c>
      <c r="B7" s="53"/>
      <c r="C7" s="53"/>
    </row>
    <row r="8" spans="1:3" ht="18.75">
      <c r="A8" s="53" t="s">
        <v>67</v>
      </c>
      <c r="B8" s="53"/>
      <c r="C8" s="53"/>
    </row>
    <row r="9" spans="1:3" ht="18.75">
      <c r="A9" s="53" t="s">
        <v>69</v>
      </c>
      <c r="B9" s="53"/>
      <c r="C9" s="53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S69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27.85546875" style="2" customWidth="1"/>
    <col min="2" max="2" width="53" style="2" customWidth="1"/>
    <col min="3" max="3" width="11.28515625" style="25" hidden="1" customWidth="1"/>
    <col min="4" max="4" width="10.28515625" style="25" hidden="1" customWidth="1"/>
    <col min="5" max="5" width="11.28515625" style="25" hidden="1" customWidth="1"/>
    <col min="6" max="6" width="11.140625" style="25" hidden="1" customWidth="1"/>
    <col min="7" max="7" width="11.28515625" style="25" hidden="1" customWidth="1"/>
    <col min="8" max="8" width="10.28515625" style="25" hidden="1" customWidth="1"/>
    <col min="9" max="9" width="11.28515625" style="25" hidden="1" customWidth="1"/>
    <col min="10" max="10" width="11.140625" style="25" hidden="1" customWidth="1"/>
    <col min="11" max="11" width="11.28515625" style="25" hidden="1" customWidth="1"/>
    <col min="12" max="12" width="11.140625" style="25" hidden="1" customWidth="1"/>
    <col min="13" max="13" width="11.28515625" style="25" hidden="1" customWidth="1"/>
    <col min="14" max="14" width="11.140625" style="25" hidden="1" customWidth="1"/>
    <col min="15" max="15" width="11.28515625" style="25" hidden="1" customWidth="1"/>
    <col min="16" max="16" width="11.140625" style="25" hidden="1" customWidth="1"/>
    <col min="17" max="17" width="11.28515625" style="25" hidden="1" customWidth="1"/>
    <col min="18" max="18" width="10.28515625" style="25" hidden="1" customWidth="1"/>
    <col min="19" max="19" width="11.28515625" style="25" customWidth="1"/>
    <col min="20" max="16384" width="9.140625" style="2"/>
  </cols>
  <sheetData>
    <row r="1" spans="1:19" ht="15.75">
      <c r="A1" s="54" t="s">
        <v>145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19" ht="15.75">
      <c r="A2" s="54" t="s">
        <v>62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</row>
    <row r="3" spans="1:19" ht="15.75">
      <c r="A3" s="54" t="s">
        <v>146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</row>
    <row r="4" spans="1:19" ht="15.7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</row>
    <row r="5" spans="1:19">
      <c r="A5" s="1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</row>
    <row r="6" spans="1:19" ht="18.75">
      <c r="A6" s="53" t="s">
        <v>21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</row>
    <row r="7" spans="1:19" ht="18" customHeight="1">
      <c r="A7" s="53" t="s">
        <v>117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</row>
    <row r="8" spans="1:19" ht="18.75">
      <c r="A8" s="53" t="s">
        <v>118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</row>
    <row r="9" spans="1:19" ht="18.75">
      <c r="A9" s="55"/>
      <c r="B9" s="55"/>
    </row>
    <row r="10" spans="1:19" ht="42.75" customHeight="1">
      <c r="A10" s="33" t="s">
        <v>5</v>
      </c>
      <c r="B10" s="33" t="s">
        <v>20</v>
      </c>
      <c r="C10" s="22" t="s">
        <v>124</v>
      </c>
      <c r="D10" s="22" t="s">
        <v>125</v>
      </c>
      <c r="E10" s="22" t="s">
        <v>124</v>
      </c>
      <c r="F10" s="22" t="s">
        <v>126</v>
      </c>
      <c r="G10" s="22" t="s">
        <v>124</v>
      </c>
      <c r="H10" s="22" t="s">
        <v>125</v>
      </c>
      <c r="I10" s="22" t="s">
        <v>124</v>
      </c>
      <c r="J10" s="22" t="s">
        <v>126</v>
      </c>
      <c r="K10" s="22" t="s">
        <v>124</v>
      </c>
      <c r="L10" s="22" t="s">
        <v>140</v>
      </c>
      <c r="M10" s="22" t="s">
        <v>124</v>
      </c>
      <c r="N10" s="22" t="s">
        <v>126</v>
      </c>
      <c r="O10" s="22" t="s">
        <v>124</v>
      </c>
      <c r="P10" s="22" t="s">
        <v>126</v>
      </c>
      <c r="Q10" s="22" t="s">
        <v>124</v>
      </c>
      <c r="R10" s="22" t="s">
        <v>125</v>
      </c>
      <c r="S10" s="22" t="s">
        <v>124</v>
      </c>
    </row>
    <row r="11" spans="1:19" ht="47.25">
      <c r="A11" s="26" t="s">
        <v>22</v>
      </c>
      <c r="B11" s="30" t="s">
        <v>71</v>
      </c>
      <c r="C11" s="27">
        <f>C12-C14</f>
        <v>-200000</v>
      </c>
      <c r="D11" s="27">
        <f>D12-D14</f>
        <v>0</v>
      </c>
      <c r="E11" s="27">
        <f>C11+D11</f>
        <v>-200000</v>
      </c>
      <c r="F11" s="27">
        <f>F12-F14</f>
        <v>557000</v>
      </c>
      <c r="G11" s="27">
        <f>E11+F11</f>
        <v>357000</v>
      </c>
      <c r="H11" s="27">
        <f>H12-H14</f>
        <v>0</v>
      </c>
      <c r="I11" s="27">
        <f>G11+H11</f>
        <v>357000</v>
      </c>
      <c r="J11" s="27">
        <f>J12-J14</f>
        <v>0</v>
      </c>
      <c r="K11" s="27">
        <f>I11+J11</f>
        <v>357000</v>
      </c>
      <c r="L11" s="27">
        <f>L12-L14</f>
        <v>0</v>
      </c>
      <c r="M11" s="27">
        <f>K11+L11</f>
        <v>357000</v>
      </c>
      <c r="N11" s="27">
        <f>N12-N14</f>
        <v>0</v>
      </c>
      <c r="O11" s="27">
        <f>M11+N11</f>
        <v>357000</v>
      </c>
      <c r="P11" s="27">
        <f>P12-P14</f>
        <v>0</v>
      </c>
      <c r="Q11" s="27">
        <f>O11+P11</f>
        <v>357000</v>
      </c>
      <c r="R11" s="27">
        <f>R12-R14</f>
        <v>0</v>
      </c>
      <c r="S11" s="27">
        <f>Q11+R11</f>
        <v>357000</v>
      </c>
    </row>
    <row r="12" spans="1:19" ht="47.25">
      <c r="A12" s="26" t="s">
        <v>23</v>
      </c>
      <c r="B12" s="30" t="s">
        <v>72</v>
      </c>
      <c r="C12" s="27">
        <f>C13</f>
        <v>3000000</v>
      </c>
      <c r="D12" s="27">
        <f>D13</f>
        <v>0</v>
      </c>
      <c r="E12" s="27">
        <f t="shared" ref="E12:E50" si="0">C12+D12</f>
        <v>3000000</v>
      </c>
      <c r="F12" s="27">
        <f>F13</f>
        <v>557000</v>
      </c>
      <c r="G12" s="27">
        <f t="shared" ref="G12:G50" si="1">E12+F12</f>
        <v>3557000</v>
      </c>
      <c r="H12" s="27">
        <f>H13</f>
        <v>0</v>
      </c>
      <c r="I12" s="27">
        <f t="shared" ref="I12:K50" si="2">G12+H12</f>
        <v>3557000</v>
      </c>
      <c r="J12" s="27">
        <f>J13</f>
        <v>0</v>
      </c>
      <c r="K12" s="27">
        <f t="shared" si="2"/>
        <v>3557000</v>
      </c>
      <c r="L12" s="27">
        <f>L13</f>
        <v>0</v>
      </c>
      <c r="M12" s="27">
        <f t="shared" ref="M12:M50" si="3">K12+L12</f>
        <v>3557000</v>
      </c>
      <c r="N12" s="27">
        <f>N13</f>
        <v>0</v>
      </c>
      <c r="O12" s="27">
        <f t="shared" ref="O12:O50" si="4">M12+N12</f>
        <v>3557000</v>
      </c>
      <c r="P12" s="27">
        <f>P13</f>
        <v>0</v>
      </c>
      <c r="Q12" s="27">
        <f t="shared" ref="Q12:Q50" si="5">O12+P12</f>
        <v>3557000</v>
      </c>
      <c r="R12" s="27">
        <f>R13</f>
        <v>0</v>
      </c>
      <c r="S12" s="27">
        <f t="shared" ref="S12:S45" si="6">Q12+R12</f>
        <v>3557000</v>
      </c>
    </row>
    <row r="13" spans="1:19" ht="48" customHeight="1">
      <c r="A13" s="24" t="s">
        <v>7</v>
      </c>
      <c r="B13" s="31" t="s">
        <v>93</v>
      </c>
      <c r="C13" s="23">
        <v>3000000</v>
      </c>
      <c r="D13" s="23"/>
      <c r="E13" s="23">
        <f t="shared" si="0"/>
        <v>3000000</v>
      </c>
      <c r="F13" s="23">
        <v>557000</v>
      </c>
      <c r="G13" s="23">
        <f t="shared" si="1"/>
        <v>3557000</v>
      </c>
      <c r="H13" s="23"/>
      <c r="I13" s="23">
        <f t="shared" si="2"/>
        <v>3557000</v>
      </c>
      <c r="J13" s="23"/>
      <c r="K13" s="23">
        <f t="shared" si="2"/>
        <v>3557000</v>
      </c>
      <c r="L13" s="23"/>
      <c r="M13" s="23">
        <f t="shared" si="3"/>
        <v>3557000</v>
      </c>
      <c r="N13" s="23"/>
      <c r="O13" s="23">
        <f t="shared" si="4"/>
        <v>3557000</v>
      </c>
      <c r="P13" s="23"/>
      <c r="Q13" s="23">
        <f t="shared" si="5"/>
        <v>3557000</v>
      </c>
      <c r="R13" s="23"/>
      <c r="S13" s="23">
        <f t="shared" si="6"/>
        <v>3557000</v>
      </c>
    </row>
    <row r="14" spans="1:19" ht="47.25">
      <c r="A14" s="26" t="s">
        <v>24</v>
      </c>
      <c r="B14" s="30" t="s">
        <v>106</v>
      </c>
      <c r="C14" s="27">
        <f>C15</f>
        <v>3200000</v>
      </c>
      <c r="D14" s="27">
        <f>D15</f>
        <v>0</v>
      </c>
      <c r="E14" s="27">
        <f t="shared" si="0"/>
        <v>3200000</v>
      </c>
      <c r="F14" s="27">
        <f>F15</f>
        <v>0</v>
      </c>
      <c r="G14" s="27">
        <f t="shared" si="1"/>
        <v>3200000</v>
      </c>
      <c r="H14" s="27">
        <f>H15</f>
        <v>0</v>
      </c>
      <c r="I14" s="27">
        <f t="shared" si="2"/>
        <v>3200000</v>
      </c>
      <c r="J14" s="27">
        <f>J15</f>
        <v>0</v>
      </c>
      <c r="K14" s="27">
        <f t="shared" si="2"/>
        <v>3200000</v>
      </c>
      <c r="L14" s="27">
        <f>L15</f>
        <v>0</v>
      </c>
      <c r="M14" s="27">
        <f t="shared" si="3"/>
        <v>3200000</v>
      </c>
      <c r="N14" s="27">
        <f>N15</f>
        <v>0</v>
      </c>
      <c r="O14" s="27">
        <f t="shared" si="4"/>
        <v>3200000</v>
      </c>
      <c r="P14" s="27">
        <f>P15</f>
        <v>0</v>
      </c>
      <c r="Q14" s="27">
        <f t="shared" si="5"/>
        <v>3200000</v>
      </c>
      <c r="R14" s="27">
        <f>R15</f>
        <v>0</v>
      </c>
      <c r="S14" s="27">
        <f t="shared" si="6"/>
        <v>3200000</v>
      </c>
    </row>
    <row r="15" spans="1:19" ht="47.25" customHeight="1">
      <c r="A15" s="24" t="s">
        <v>8</v>
      </c>
      <c r="B15" s="31" t="s">
        <v>94</v>
      </c>
      <c r="C15" s="23">
        <v>3200000</v>
      </c>
      <c r="D15" s="23"/>
      <c r="E15" s="23">
        <f t="shared" si="0"/>
        <v>3200000</v>
      </c>
      <c r="F15" s="23"/>
      <c r="G15" s="23">
        <f t="shared" si="1"/>
        <v>3200000</v>
      </c>
      <c r="H15" s="23"/>
      <c r="I15" s="23">
        <f t="shared" si="2"/>
        <v>3200000</v>
      </c>
      <c r="J15" s="23"/>
      <c r="K15" s="23">
        <f t="shared" si="2"/>
        <v>3200000</v>
      </c>
      <c r="L15" s="23"/>
      <c r="M15" s="23">
        <f t="shared" si="3"/>
        <v>3200000</v>
      </c>
      <c r="N15" s="23"/>
      <c r="O15" s="23">
        <f t="shared" si="4"/>
        <v>3200000</v>
      </c>
      <c r="P15" s="23"/>
      <c r="Q15" s="23">
        <f t="shared" si="5"/>
        <v>3200000</v>
      </c>
      <c r="R15" s="23"/>
      <c r="S15" s="23">
        <f t="shared" si="6"/>
        <v>3200000</v>
      </c>
    </row>
    <row r="16" spans="1:19" ht="31.5">
      <c r="A16" s="26" t="s">
        <v>73</v>
      </c>
      <c r="B16" s="30" t="s">
        <v>74</v>
      </c>
      <c r="C16" s="27">
        <f>C17-C19</f>
        <v>950000</v>
      </c>
      <c r="D16" s="27">
        <f>D17-D19</f>
        <v>0</v>
      </c>
      <c r="E16" s="27">
        <f t="shared" si="0"/>
        <v>950000</v>
      </c>
      <c r="F16" s="27">
        <f>F17-F19</f>
        <v>-550000</v>
      </c>
      <c r="G16" s="27">
        <f t="shared" si="1"/>
        <v>400000</v>
      </c>
      <c r="H16" s="27">
        <f>H17-H19</f>
        <v>0</v>
      </c>
      <c r="I16" s="27">
        <f t="shared" si="2"/>
        <v>400000</v>
      </c>
      <c r="J16" s="27">
        <f>J17-J19</f>
        <v>315000</v>
      </c>
      <c r="K16" s="27">
        <f t="shared" si="2"/>
        <v>715000</v>
      </c>
      <c r="L16" s="27">
        <f>L17-L19</f>
        <v>550000</v>
      </c>
      <c r="M16" s="27">
        <f t="shared" si="3"/>
        <v>1265000</v>
      </c>
      <c r="N16" s="27">
        <f>N17-N19</f>
        <v>69000</v>
      </c>
      <c r="O16" s="27">
        <f t="shared" si="4"/>
        <v>1334000</v>
      </c>
      <c r="P16" s="27">
        <f>P17-P19</f>
        <v>-619000</v>
      </c>
      <c r="Q16" s="27">
        <f t="shared" si="5"/>
        <v>715000</v>
      </c>
      <c r="R16" s="27">
        <f>R17-R19</f>
        <v>0</v>
      </c>
      <c r="S16" s="27">
        <f t="shared" si="6"/>
        <v>715000</v>
      </c>
    </row>
    <row r="17" spans="1:19" ht="31.5">
      <c r="A17" s="26" t="s">
        <v>75</v>
      </c>
      <c r="B17" s="30" t="s">
        <v>76</v>
      </c>
      <c r="C17" s="27">
        <f>C18</f>
        <v>4150000</v>
      </c>
      <c r="D17" s="27">
        <f>D18</f>
        <v>0</v>
      </c>
      <c r="E17" s="27">
        <f t="shared" si="0"/>
        <v>4150000</v>
      </c>
      <c r="F17" s="27">
        <f>F18</f>
        <v>-550000</v>
      </c>
      <c r="G17" s="27">
        <f t="shared" si="1"/>
        <v>3600000</v>
      </c>
      <c r="H17" s="27">
        <f>H18</f>
        <v>0</v>
      </c>
      <c r="I17" s="27">
        <f t="shared" si="2"/>
        <v>3600000</v>
      </c>
      <c r="J17" s="27">
        <f>J18</f>
        <v>2000000</v>
      </c>
      <c r="K17" s="27">
        <f t="shared" si="2"/>
        <v>5600000</v>
      </c>
      <c r="L17" s="27">
        <f>L18</f>
        <v>550000</v>
      </c>
      <c r="M17" s="27">
        <f t="shared" si="3"/>
        <v>6150000</v>
      </c>
      <c r="N17" s="27">
        <f>N18</f>
        <v>69000</v>
      </c>
      <c r="O17" s="27">
        <f t="shared" si="4"/>
        <v>6219000</v>
      </c>
      <c r="P17" s="27">
        <f>P18</f>
        <v>-619000</v>
      </c>
      <c r="Q17" s="27">
        <f t="shared" si="5"/>
        <v>5600000</v>
      </c>
      <c r="R17" s="27">
        <f>R18</f>
        <v>0</v>
      </c>
      <c r="S17" s="27">
        <f t="shared" si="6"/>
        <v>5600000</v>
      </c>
    </row>
    <row r="18" spans="1:19" ht="47.25">
      <c r="A18" s="24" t="s">
        <v>77</v>
      </c>
      <c r="B18" s="29" t="s">
        <v>108</v>
      </c>
      <c r="C18" s="23">
        <v>4150000</v>
      </c>
      <c r="D18" s="23"/>
      <c r="E18" s="23">
        <f t="shared" si="0"/>
        <v>4150000</v>
      </c>
      <c r="F18" s="23">
        <v>-550000</v>
      </c>
      <c r="G18" s="23">
        <f t="shared" si="1"/>
        <v>3600000</v>
      </c>
      <c r="H18" s="23"/>
      <c r="I18" s="23">
        <f t="shared" si="2"/>
        <v>3600000</v>
      </c>
      <c r="J18" s="23">
        <v>2000000</v>
      </c>
      <c r="K18" s="23">
        <f t="shared" si="2"/>
        <v>5600000</v>
      </c>
      <c r="L18" s="23">
        <v>550000</v>
      </c>
      <c r="M18" s="23">
        <f t="shared" si="3"/>
        <v>6150000</v>
      </c>
      <c r="N18" s="23">
        <v>69000</v>
      </c>
      <c r="O18" s="23">
        <f t="shared" si="4"/>
        <v>6219000</v>
      </c>
      <c r="P18" s="23">
        <v>-619000</v>
      </c>
      <c r="Q18" s="23">
        <f t="shared" si="5"/>
        <v>5600000</v>
      </c>
      <c r="R18" s="23"/>
      <c r="S18" s="23">
        <f t="shared" si="6"/>
        <v>5600000</v>
      </c>
    </row>
    <row r="19" spans="1:19" ht="30" customHeight="1">
      <c r="A19" s="26" t="s">
        <v>78</v>
      </c>
      <c r="B19" s="32" t="s">
        <v>79</v>
      </c>
      <c r="C19" s="27">
        <f>C20</f>
        <v>3200000</v>
      </c>
      <c r="D19" s="27">
        <f>D20</f>
        <v>0</v>
      </c>
      <c r="E19" s="27">
        <f t="shared" si="0"/>
        <v>3200000</v>
      </c>
      <c r="F19" s="27">
        <f>F20</f>
        <v>0</v>
      </c>
      <c r="G19" s="27">
        <f t="shared" si="1"/>
        <v>3200000</v>
      </c>
      <c r="H19" s="27">
        <f>H20</f>
        <v>0</v>
      </c>
      <c r="I19" s="27">
        <f t="shared" si="2"/>
        <v>3200000</v>
      </c>
      <c r="J19" s="27">
        <f>J20</f>
        <v>1685000</v>
      </c>
      <c r="K19" s="27">
        <f t="shared" si="2"/>
        <v>4885000</v>
      </c>
      <c r="L19" s="27">
        <f>L20</f>
        <v>0</v>
      </c>
      <c r="M19" s="27">
        <f t="shared" si="3"/>
        <v>4885000</v>
      </c>
      <c r="N19" s="27">
        <f>N20</f>
        <v>0</v>
      </c>
      <c r="O19" s="27">
        <f t="shared" si="4"/>
        <v>4885000</v>
      </c>
      <c r="P19" s="27">
        <f>P20</f>
        <v>0</v>
      </c>
      <c r="Q19" s="27">
        <f t="shared" si="5"/>
        <v>4885000</v>
      </c>
      <c r="R19" s="27">
        <f>R20</f>
        <v>0</v>
      </c>
      <c r="S19" s="27">
        <f t="shared" si="6"/>
        <v>4885000</v>
      </c>
    </row>
    <row r="20" spans="1:19" ht="47.25">
      <c r="A20" s="24" t="s">
        <v>80</v>
      </c>
      <c r="B20" s="31" t="s">
        <v>81</v>
      </c>
      <c r="C20" s="23">
        <v>3200000</v>
      </c>
      <c r="D20" s="23"/>
      <c r="E20" s="23">
        <f t="shared" si="0"/>
        <v>3200000</v>
      </c>
      <c r="F20" s="23"/>
      <c r="G20" s="23">
        <f t="shared" si="1"/>
        <v>3200000</v>
      </c>
      <c r="H20" s="23"/>
      <c r="I20" s="23">
        <f t="shared" si="2"/>
        <v>3200000</v>
      </c>
      <c r="J20" s="23">
        <v>1685000</v>
      </c>
      <c r="K20" s="23">
        <f t="shared" si="2"/>
        <v>4885000</v>
      </c>
      <c r="L20" s="23"/>
      <c r="M20" s="23">
        <f t="shared" si="3"/>
        <v>4885000</v>
      </c>
      <c r="N20" s="23"/>
      <c r="O20" s="23">
        <f t="shared" si="4"/>
        <v>4885000</v>
      </c>
      <c r="P20" s="23"/>
      <c r="Q20" s="23">
        <f t="shared" si="5"/>
        <v>4885000</v>
      </c>
      <c r="R20" s="23"/>
      <c r="S20" s="23">
        <f t="shared" si="6"/>
        <v>4885000</v>
      </c>
    </row>
    <row r="21" spans="1:19" ht="31.5">
      <c r="A21" s="26" t="s">
        <v>82</v>
      </c>
      <c r="B21" s="30" t="s">
        <v>112</v>
      </c>
      <c r="C21" s="27">
        <f>C22-C24</f>
        <v>205773</v>
      </c>
      <c r="D21" s="27">
        <f>D22-D24</f>
        <v>0</v>
      </c>
      <c r="E21" s="27">
        <f t="shared" si="0"/>
        <v>205773</v>
      </c>
      <c r="F21" s="27">
        <f>F22-F24</f>
        <v>-10499</v>
      </c>
      <c r="G21" s="27">
        <f t="shared" si="1"/>
        <v>195274</v>
      </c>
      <c r="H21" s="27">
        <f>H22-H24</f>
        <v>0</v>
      </c>
      <c r="I21" s="27">
        <f t="shared" si="2"/>
        <v>195274</v>
      </c>
      <c r="J21" s="27">
        <f>J22-J24</f>
        <v>-46743</v>
      </c>
      <c r="K21" s="27">
        <f t="shared" si="2"/>
        <v>148531</v>
      </c>
      <c r="L21" s="51">
        <f>L22-L24</f>
        <v>69278</v>
      </c>
      <c r="M21" s="27">
        <f t="shared" si="3"/>
        <v>217809</v>
      </c>
      <c r="N21" s="27">
        <f>N22-N24</f>
        <v>0</v>
      </c>
      <c r="O21" s="27">
        <f t="shared" si="4"/>
        <v>217809</v>
      </c>
      <c r="P21" s="27">
        <f>P22-P24</f>
        <v>321915</v>
      </c>
      <c r="Q21" s="27">
        <f t="shared" si="5"/>
        <v>539724</v>
      </c>
      <c r="R21" s="27">
        <f>R22-R24</f>
        <v>596800</v>
      </c>
      <c r="S21" s="27">
        <f t="shared" si="6"/>
        <v>1136524</v>
      </c>
    </row>
    <row r="22" spans="1:19" ht="47.25">
      <c r="A22" s="26" t="s">
        <v>113</v>
      </c>
      <c r="B22" s="30" t="s">
        <v>114</v>
      </c>
      <c r="C22" s="27">
        <f>C23</f>
        <v>488773</v>
      </c>
      <c r="D22" s="27">
        <f>D23</f>
        <v>0</v>
      </c>
      <c r="E22" s="27">
        <f t="shared" si="0"/>
        <v>488773</v>
      </c>
      <c r="F22" s="27">
        <f>F23</f>
        <v>-10499</v>
      </c>
      <c r="G22" s="27">
        <f t="shared" si="1"/>
        <v>478274</v>
      </c>
      <c r="H22" s="27">
        <f>H23</f>
        <v>0</v>
      </c>
      <c r="I22" s="27">
        <f t="shared" si="2"/>
        <v>478274</v>
      </c>
      <c r="J22" s="27">
        <f>J23</f>
        <v>-46743</v>
      </c>
      <c r="K22" s="27">
        <f t="shared" si="2"/>
        <v>431531</v>
      </c>
      <c r="L22" s="51">
        <f>L23</f>
        <v>69278</v>
      </c>
      <c r="M22" s="27">
        <f t="shared" si="3"/>
        <v>500809</v>
      </c>
      <c r="N22" s="27">
        <f>N23</f>
        <v>0</v>
      </c>
      <c r="O22" s="27">
        <f t="shared" si="4"/>
        <v>500809</v>
      </c>
      <c r="P22" s="27">
        <f>P23</f>
        <v>321915</v>
      </c>
      <c r="Q22" s="27">
        <f t="shared" si="5"/>
        <v>822724</v>
      </c>
      <c r="R22" s="27">
        <f>R23</f>
        <v>596800</v>
      </c>
      <c r="S22" s="27">
        <f t="shared" si="6"/>
        <v>1419524</v>
      </c>
    </row>
    <row r="23" spans="1:19" ht="63">
      <c r="A23" s="24" t="s">
        <v>115</v>
      </c>
      <c r="B23" s="31" t="s">
        <v>116</v>
      </c>
      <c r="C23" s="34">
        <v>488773</v>
      </c>
      <c r="D23" s="34"/>
      <c r="E23" s="34">
        <f t="shared" si="0"/>
        <v>488773</v>
      </c>
      <c r="F23" s="34">
        <v>-10499</v>
      </c>
      <c r="G23" s="34">
        <f t="shared" si="1"/>
        <v>478274</v>
      </c>
      <c r="H23" s="34"/>
      <c r="I23" s="34">
        <f t="shared" si="2"/>
        <v>478274</v>
      </c>
      <c r="J23" s="34">
        <f>-57140+10397</f>
        <v>-46743</v>
      </c>
      <c r="K23" s="34">
        <f t="shared" si="2"/>
        <v>431531</v>
      </c>
      <c r="L23" s="52">
        <v>69278</v>
      </c>
      <c r="M23" s="34">
        <f t="shared" si="3"/>
        <v>500809</v>
      </c>
      <c r="N23" s="34"/>
      <c r="O23" s="34">
        <f t="shared" si="4"/>
        <v>500809</v>
      </c>
      <c r="P23" s="34">
        <v>321915</v>
      </c>
      <c r="Q23" s="34">
        <f t="shared" si="5"/>
        <v>822724</v>
      </c>
      <c r="R23" s="34">
        <v>596800</v>
      </c>
      <c r="S23" s="34">
        <f t="shared" si="6"/>
        <v>1419524</v>
      </c>
    </row>
    <row r="24" spans="1:19" ht="46.5" customHeight="1">
      <c r="A24" s="26" t="s">
        <v>83</v>
      </c>
      <c r="B24" s="30" t="s">
        <v>84</v>
      </c>
      <c r="C24" s="27">
        <f>C25</f>
        <v>283000</v>
      </c>
      <c r="D24" s="27">
        <f>D25</f>
        <v>0</v>
      </c>
      <c r="E24" s="27">
        <f t="shared" si="0"/>
        <v>283000</v>
      </c>
      <c r="F24" s="27">
        <f>F25</f>
        <v>0</v>
      </c>
      <c r="G24" s="27">
        <f t="shared" si="1"/>
        <v>283000</v>
      </c>
      <c r="H24" s="27">
        <f>H25</f>
        <v>0</v>
      </c>
      <c r="I24" s="27">
        <f t="shared" si="2"/>
        <v>283000</v>
      </c>
      <c r="J24" s="27">
        <f>J25</f>
        <v>0</v>
      </c>
      <c r="K24" s="27">
        <f t="shared" si="2"/>
        <v>283000</v>
      </c>
      <c r="L24" s="27">
        <f>L25</f>
        <v>0</v>
      </c>
      <c r="M24" s="27">
        <f t="shared" si="3"/>
        <v>283000</v>
      </c>
      <c r="N24" s="27">
        <f>N25</f>
        <v>0</v>
      </c>
      <c r="O24" s="27">
        <f t="shared" si="4"/>
        <v>283000</v>
      </c>
      <c r="P24" s="27">
        <f>P25</f>
        <v>0</v>
      </c>
      <c r="Q24" s="27">
        <f t="shared" si="5"/>
        <v>283000</v>
      </c>
      <c r="R24" s="27">
        <f>R25</f>
        <v>0</v>
      </c>
      <c r="S24" s="27">
        <f t="shared" si="6"/>
        <v>283000</v>
      </c>
    </row>
    <row r="25" spans="1:19" ht="63">
      <c r="A25" s="24" t="s">
        <v>85</v>
      </c>
      <c r="B25" s="29" t="s">
        <v>86</v>
      </c>
      <c r="C25" s="23">
        <v>283000</v>
      </c>
      <c r="D25" s="23"/>
      <c r="E25" s="23">
        <f t="shared" si="0"/>
        <v>283000</v>
      </c>
      <c r="F25" s="23"/>
      <c r="G25" s="23">
        <f t="shared" si="1"/>
        <v>283000</v>
      </c>
      <c r="H25" s="23"/>
      <c r="I25" s="23">
        <f t="shared" si="2"/>
        <v>283000</v>
      </c>
      <c r="J25" s="23"/>
      <c r="K25" s="23">
        <f t="shared" si="2"/>
        <v>283000</v>
      </c>
      <c r="L25" s="23"/>
      <c r="M25" s="23">
        <f t="shared" si="3"/>
        <v>283000</v>
      </c>
      <c r="N25" s="23"/>
      <c r="O25" s="23">
        <f t="shared" si="4"/>
        <v>283000</v>
      </c>
      <c r="P25" s="23"/>
      <c r="Q25" s="23">
        <f t="shared" si="5"/>
        <v>283000</v>
      </c>
      <c r="R25" s="23"/>
      <c r="S25" s="23">
        <f t="shared" si="6"/>
        <v>283000</v>
      </c>
    </row>
    <row r="26" spans="1:19" ht="47.25" hidden="1">
      <c r="A26" s="24"/>
      <c r="B26" s="32" t="s">
        <v>0</v>
      </c>
      <c r="C26" s="28">
        <v>0</v>
      </c>
      <c r="D26" s="28">
        <v>0</v>
      </c>
      <c r="E26" s="28">
        <f t="shared" si="0"/>
        <v>0</v>
      </c>
      <c r="F26" s="28">
        <v>0</v>
      </c>
      <c r="G26" s="28">
        <f t="shared" si="1"/>
        <v>0</v>
      </c>
      <c r="H26" s="28">
        <v>0</v>
      </c>
      <c r="I26" s="28">
        <f t="shared" si="2"/>
        <v>0</v>
      </c>
      <c r="J26" s="28">
        <v>0</v>
      </c>
      <c r="K26" s="28">
        <f t="shared" si="2"/>
        <v>0</v>
      </c>
      <c r="L26" s="28">
        <v>0</v>
      </c>
      <c r="M26" s="28">
        <f t="shared" si="3"/>
        <v>0</v>
      </c>
      <c r="N26" s="28">
        <v>0</v>
      </c>
      <c r="O26" s="28">
        <f t="shared" si="4"/>
        <v>0</v>
      </c>
      <c r="P26" s="28">
        <v>0</v>
      </c>
      <c r="Q26" s="28">
        <f t="shared" si="5"/>
        <v>0</v>
      </c>
      <c r="R26" s="28">
        <v>0</v>
      </c>
      <c r="S26" s="28">
        <f t="shared" si="6"/>
        <v>0</v>
      </c>
    </row>
    <row r="27" spans="1:19" ht="47.25" hidden="1">
      <c r="A27" s="24"/>
      <c r="B27" s="29" t="s">
        <v>1</v>
      </c>
      <c r="C27" s="28">
        <v>0</v>
      </c>
      <c r="D27" s="28">
        <v>0</v>
      </c>
      <c r="E27" s="28">
        <f t="shared" si="0"/>
        <v>0</v>
      </c>
      <c r="F27" s="28">
        <v>0</v>
      </c>
      <c r="G27" s="28">
        <f t="shared" si="1"/>
        <v>0</v>
      </c>
      <c r="H27" s="28">
        <v>0</v>
      </c>
      <c r="I27" s="28">
        <f t="shared" si="2"/>
        <v>0</v>
      </c>
      <c r="J27" s="28">
        <v>0</v>
      </c>
      <c r="K27" s="28">
        <f t="shared" si="2"/>
        <v>0</v>
      </c>
      <c r="L27" s="28">
        <v>0</v>
      </c>
      <c r="M27" s="28">
        <f t="shared" si="3"/>
        <v>0</v>
      </c>
      <c r="N27" s="28">
        <v>0</v>
      </c>
      <c r="O27" s="28">
        <f t="shared" si="4"/>
        <v>0</v>
      </c>
      <c r="P27" s="28">
        <v>0</v>
      </c>
      <c r="Q27" s="28">
        <f t="shared" si="5"/>
        <v>0</v>
      </c>
      <c r="R27" s="28">
        <v>0</v>
      </c>
      <c r="S27" s="28">
        <f t="shared" si="6"/>
        <v>0</v>
      </c>
    </row>
    <row r="28" spans="1:19" ht="31.5" hidden="1">
      <c r="A28" s="24"/>
      <c r="B28" s="29" t="s">
        <v>2</v>
      </c>
      <c r="C28" s="28">
        <v>0</v>
      </c>
      <c r="D28" s="28">
        <v>0</v>
      </c>
      <c r="E28" s="28">
        <f t="shared" si="0"/>
        <v>0</v>
      </c>
      <c r="F28" s="28">
        <v>0</v>
      </c>
      <c r="G28" s="28">
        <f t="shared" si="1"/>
        <v>0</v>
      </c>
      <c r="H28" s="28">
        <v>0</v>
      </c>
      <c r="I28" s="28">
        <f t="shared" si="2"/>
        <v>0</v>
      </c>
      <c r="J28" s="28">
        <v>0</v>
      </c>
      <c r="K28" s="28">
        <f t="shared" si="2"/>
        <v>0</v>
      </c>
      <c r="L28" s="28">
        <v>0</v>
      </c>
      <c r="M28" s="28">
        <f t="shared" si="3"/>
        <v>0</v>
      </c>
      <c r="N28" s="28">
        <v>0</v>
      </c>
      <c r="O28" s="28">
        <f t="shared" si="4"/>
        <v>0</v>
      </c>
      <c r="P28" s="28">
        <v>0</v>
      </c>
      <c r="Q28" s="28">
        <f t="shared" si="5"/>
        <v>0</v>
      </c>
      <c r="R28" s="28">
        <v>0</v>
      </c>
      <c r="S28" s="28">
        <f t="shared" si="6"/>
        <v>0</v>
      </c>
    </row>
    <row r="29" spans="1:19" s="42" customFormat="1" ht="31.5" hidden="1">
      <c r="A29" s="39" t="s">
        <v>64</v>
      </c>
      <c r="B29" s="40" t="s">
        <v>68</v>
      </c>
      <c r="C29" s="41">
        <v>0</v>
      </c>
      <c r="D29" s="41">
        <v>0</v>
      </c>
      <c r="E29" s="41">
        <f t="shared" si="0"/>
        <v>0</v>
      </c>
      <c r="F29" s="41">
        <v>0</v>
      </c>
      <c r="G29" s="41">
        <f t="shared" si="1"/>
        <v>0</v>
      </c>
      <c r="H29" s="41">
        <v>0</v>
      </c>
      <c r="I29" s="41">
        <f t="shared" si="2"/>
        <v>0</v>
      </c>
      <c r="J29" s="41">
        <v>0</v>
      </c>
      <c r="K29" s="41">
        <f t="shared" si="2"/>
        <v>0</v>
      </c>
      <c r="L29" s="41">
        <v>0</v>
      </c>
      <c r="M29" s="41">
        <f t="shared" si="3"/>
        <v>0</v>
      </c>
      <c r="N29" s="41">
        <v>0</v>
      </c>
      <c r="O29" s="41">
        <f t="shared" si="4"/>
        <v>0</v>
      </c>
      <c r="P29" s="41">
        <v>0</v>
      </c>
      <c r="Q29" s="41">
        <f t="shared" si="5"/>
        <v>0</v>
      </c>
      <c r="R29" s="41">
        <v>0</v>
      </c>
      <c r="S29" s="41">
        <f t="shared" si="6"/>
        <v>0</v>
      </c>
    </row>
    <row r="30" spans="1:19" s="42" customFormat="1" ht="31.5" hidden="1">
      <c r="A30" s="43" t="s">
        <v>65</v>
      </c>
      <c r="B30" s="44" t="s">
        <v>66</v>
      </c>
      <c r="C30" s="45">
        <v>0</v>
      </c>
      <c r="D30" s="45">
        <v>0</v>
      </c>
      <c r="E30" s="45">
        <f t="shared" si="0"/>
        <v>0</v>
      </c>
      <c r="F30" s="45">
        <v>0</v>
      </c>
      <c r="G30" s="45">
        <f t="shared" si="1"/>
        <v>0</v>
      </c>
      <c r="H30" s="45">
        <v>0</v>
      </c>
      <c r="I30" s="45">
        <f t="shared" si="2"/>
        <v>0</v>
      </c>
      <c r="J30" s="45">
        <v>0</v>
      </c>
      <c r="K30" s="45">
        <f t="shared" si="2"/>
        <v>0</v>
      </c>
      <c r="L30" s="45">
        <v>0</v>
      </c>
      <c r="M30" s="45">
        <f t="shared" si="3"/>
        <v>0</v>
      </c>
      <c r="N30" s="45">
        <v>0</v>
      </c>
      <c r="O30" s="45">
        <f t="shared" si="4"/>
        <v>0</v>
      </c>
      <c r="P30" s="45">
        <v>0</v>
      </c>
      <c r="Q30" s="45">
        <f t="shared" si="5"/>
        <v>0</v>
      </c>
      <c r="R30" s="45">
        <v>0</v>
      </c>
      <c r="S30" s="45">
        <f t="shared" si="6"/>
        <v>0</v>
      </c>
    </row>
    <row r="31" spans="1:19" ht="47.25">
      <c r="A31" s="26" t="s">
        <v>87</v>
      </c>
      <c r="B31" s="30" t="s">
        <v>29</v>
      </c>
      <c r="C31" s="27">
        <f>C32</f>
        <v>100000</v>
      </c>
      <c r="D31" s="27">
        <f>D32</f>
        <v>0</v>
      </c>
      <c r="E31" s="27">
        <f t="shared" si="0"/>
        <v>100000</v>
      </c>
      <c r="F31" s="27">
        <f>F32</f>
        <v>0</v>
      </c>
      <c r="G31" s="27">
        <f t="shared" si="1"/>
        <v>100000</v>
      </c>
      <c r="H31" s="27">
        <f>H32</f>
        <v>0</v>
      </c>
      <c r="I31" s="27">
        <f t="shared" si="2"/>
        <v>100000</v>
      </c>
      <c r="J31" s="27">
        <f>J32</f>
        <v>0</v>
      </c>
      <c r="K31" s="27">
        <f t="shared" si="2"/>
        <v>100000</v>
      </c>
      <c r="L31" s="27">
        <f>L32</f>
        <v>0</v>
      </c>
      <c r="M31" s="27">
        <f t="shared" si="3"/>
        <v>100000</v>
      </c>
      <c r="N31" s="27">
        <f>N32</f>
        <v>0</v>
      </c>
      <c r="O31" s="27">
        <f t="shared" si="4"/>
        <v>100000</v>
      </c>
      <c r="P31" s="27">
        <f>P32</f>
        <v>0</v>
      </c>
      <c r="Q31" s="27">
        <f t="shared" si="5"/>
        <v>100000</v>
      </c>
      <c r="R31" s="27">
        <f>R32</f>
        <v>0</v>
      </c>
      <c r="S31" s="27">
        <f t="shared" si="6"/>
        <v>100000</v>
      </c>
    </row>
    <row r="32" spans="1:19" ht="47.25">
      <c r="A32" s="24" t="s">
        <v>119</v>
      </c>
      <c r="B32" s="31" t="s">
        <v>127</v>
      </c>
      <c r="C32" s="23">
        <v>100000</v>
      </c>
      <c r="D32" s="23"/>
      <c r="E32" s="23">
        <f t="shared" si="0"/>
        <v>100000</v>
      </c>
      <c r="F32" s="23"/>
      <c r="G32" s="23">
        <f t="shared" si="1"/>
        <v>100000</v>
      </c>
      <c r="H32" s="23"/>
      <c r="I32" s="23">
        <f t="shared" si="2"/>
        <v>100000</v>
      </c>
      <c r="J32" s="23"/>
      <c r="K32" s="23">
        <f t="shared" si="2"/>
        <v>100000</v>
      </c>
      <c r="L32" s="23"/>
      <c r="M32" s="23">
        <f t="shared" si="3"/>
        <v>100000</v>
      </c>
      <c r="N32" s="23"/>
      <c r="O32" s="23">
        <f t="shared" si="4"/>
        <v>100000</v>
      </c>
      <c r="P32" s="23"/>
      <c r="Q32" s="23">
        <f t="shared" si="5"/>
        <v>100000</v>
      </c>
      <c r="R32" s="23"/>
      <c r="S32" s="23">
        <f t="shared" si="6"/>
        <v>100000</v>
      </c>
    </row>
    <row r="33" spans="1:19" ht="49.5" hidden="1" customHeight="1">
      <c r="A33" s="26" t="s">
        <v>47</v>
      </c>
      <c r="B33" s="38" t="s">
        <v>32</v>
      </c>
      <c r="C33" s="27">
        <v>0</v>
      </c>
      <c r="D33" s="27">
        <v>0</v>
      </c>
      <c r="E33" s="27">
        <f t="shared" si="0"/>
        <v>0</v>
      </c>
      <c r="F33" s="27">
        <v>0</v>
      </c>
      <c r="G33" s="27">
        <f t="shared" si="1"/>
        <v>0</v>
      </c>
      <c r="H33" s="27">
        <v>0</v>
      </c>
      <c r="I33" s="27">
        <f t="shared" si="2"/>
        <v>0</v>
      </c>
      <c r="J33" s="27">
        <v>0</v>
      </c>
      <c r="K33" s="27">
        <f t="shared" si="2"/>
        <v>0</v>
      </c>
      <c r="L33" s="27">
        <v>0</v>
      </c>
      <c r="M33" s="27">
        <f t="shared" si="3"/>
        <v>0</v>
      </c>
      <c r="N33" s="27">
        <v>0</v>
      </c>
      <c r="O33" s="27">
        <f t="shared" si="4"/>
        <v>0</v>
      </c>
      <c r="P33" s="27">
        <v>0</v>
      </c>
      <c r="Q33" s="27">
        <f t="shared" si="5"/>
        <v>0</v>
      </c>
      <c r="R33" s="27">
        <v>0</v>
      </c>
      <c r="S33" s="27">
        <f t="shared" si="6"/>
        <v>0</v>
      </c>
    </row>
    <row r="34" spans="1:19" ht="47.25" hidden="1">
      <c r="A34" s="24" t="s">
        <v>48</v>
      </c>
      <c r="B34" s="31" t="s">
        <v>55</v>
      </c>
      <c r="C34" s="28">
        <v>0</v>
      </c>
      <c r="D34" s="28">
        <v>0</v>
      </c>
      <c r="E34" s="28">
        <f t="shared" si="0"/>
        <v>0</v>
      </c>
      <c r="F34" s="28">
        <v>0</v>
      </c>
      <c r="G34" s="28">
        <f t="shared" si="1"/>
        <v>0</v>
      </c>
      <c r="H34" s="28">
        <v>0</v>
      </c>
      <c r="I34" s="28">
        <f t="shared" si="2"/>
        <v>0</v>
      </c>
      <c r="J34" s="28">
        <v>0</v>
      </c>
      <c r="K34" s="28">
        <f t="shared" si="2"/>
        <v>0</v>
      </c>
      <c r="L34" s="28">
        <v>0</v>
      </c>
      <c r="M34" s="28">
        <f t="shared" si="3"/>
        <v>0</v>
      </c>
      <c r="N34" s="28">
        <v>0</v>
      </c>
      <c r="O34" s="28">
        <f t="shared" si="4"/>
        <v>0</v>
      </c>
      <c r="P34" s="28">
        <v>0</v>
      </c>
      <c r="Q34" s="28">
        <f t="shared" si="5"/>
        <v>0</v>
      </c>
      <c r="R34" s="28">
        <v>0</v>
      </c>
      <c r="S34" s="28">
        <f t="shared" si="6"/>
        <v>0</v>
      </c>
    </row>
    <row r="35" spans="1:19" ht="31.5">
      <c r="A35" s="26" t="s">
        <v>88</v>
      </c>
      <c r="B35" s="30" t="s">
        <v>107</v>
      </c>
      <c r="C35" s="37">
        <f>C40-C36</f>
        <v>313900</v>
      </c>
      <c r="D35" s="37">
        <f>D40-D36</f>
        <v>0</v>
      </c>
      <c r="E35" s="37">
        <f t="shared" si="0"/>
        <v>313900</v>
      </c>
      <c r="F35" s="37">
        <f>F40-F36</f>
        <v>0</v>
      </c>
      <c r="G35" s="37">
        <f t="shared" si="1"/>
        <v>313900</v>
      </c>
      <c r="H35" s="37">
        <f>H40-H36</f>
        <v>0</v>
      </c>
      <c r="I35" s="37">
        <f t="shared" si="2"/>
        <v>313900</v>
      </c>
      <c r="J35" s="37">
        <f>J40-J36</f>
        <v>400</v>
      </c>
      <c r="K35" s="37">
        <f t="shared" si="2"/>
        <v>314300</v>
      </c>
      <c r="L35" s="37">
        <f>L40-L36</f>
        <v>-200000</v>
      </c>
      <c r="M35" s="37">
        <f t="shared" si="3"/>
        <v>114300</v>
      </c>
      <c r="N35" s="37">
        <f>N40-N36</f>
        <v>0</v>
      </c>
      <c r="O35" s="37">
        <f t="shared" si="4"/>
        <v>114300</v>
      </c>
      <c r="P35" s="37">
        <f>P40-P36</f>
        <v>5364</v>
      </c>
      <c r="Q35" s="37">
        <f t="shared" si="5"/>
        <v>119664</v>
      </c>
      <c r="R35" s="37">
        <f>R40-R36</f>
        <v>0</v>
      </c>
      <c r="S35" s="37">
        <f t="shared" si="6"/>
        <v>119664</v>
      </c>
    </row>
    <row r="36" spans="1:19" ht="31.5">
      <c r="A36" s="26" t="s">
        <v>90</v>
      </c>
      <c r="B36" s="30" t="s">
        <v>99</v>
      </c>
      <c r="C36" s="27">
        <f>C37+C38+C39</f>
        <v>345000</v>
      </c>
      <c r="D36" s="27">
        <f>D37+D38+D39</f>
        <v>0</v>
      </c>
      <c r="E36" s="27">
        <f t="shared" si="0"/>
        <v>345000</v>
      </c>
      <c r="F36" s="27">
        <f>F37+F38+F39</f>
        <v>0</v>
      </c>
      <c r="G36" s="27">
        <f t="shared" si="1"/>
        <v>345000</v>
      </c>
      <c r="H36" s="27">
        <f>H37+H38+H39</f>
        <v>0</v>
      </c>
      <c r="I36" s="27">
        <f t="shared" si="2"/>
        <v>345000</v>
      </c>
      <c r="J36" s="27">
        <f>J37+J38+J39</f>
        <v>0</v>
      </c>
      <c r="K36" s="27">
        <f t="shared" si="2"/>
        <v>345000</v>
      </c>
      <c r="L36" s="27">
        <f>L37+L38+L39</f>
        <v>200000</v>
      </c>
      <c r="M36" s="27">
        <f t="shared" si="3"/>
        <v>545000</v>
      </c>
      <c r="N36" s="27">
        <f>N37+N38+N39</f>
        <v>0</v>
      </c>
      <c r="O36" s="27">
        <f t="shared" si="4"/>
        <v>545000</v>
      </c>
      <c r="P36" s="27">
        <f>P37+P38+P39</f>
        <v>0</v>
      </c>
      <c r="Q36" s="27">
        <f t="shared" si="5"/>
        <v>545000</v>
      </c>
      <c r="R36" s="27">
        <f>R37+R38+R39</f>
        <v>0</v>
      </c>
      <c r="S36" s="27">
        <f t="shared" si="6"/>
        <v>545000</v>
      </c>
    </row>
    <row r="37" spans="1:19" s="46" customFormat="1" ht="63" hidden="1">
      <c r="A37" s="24" t="s">
        <v>100</v>
      </c>
      <c r="B37" s="31" t="s">
        <v>101</v>
      </c>
      <c r="C37" s="23">
        <v>145000</v>
      </c>
      <c r="D37" s="23"/>
      <c r="E37" s="23">
        <f t="shared" si="0"/>
        <v>145000</v>
      </c>
      <c r="F37" s="23"/>
      <c r="G37" s="23">
        <f t="shared" si="1"/>
        <v>145000</v>
      </c>
      <c r="H37" s="23">
        <v>-145000</v>
      </c>
      <c r="I37" s="23">
        <f t="shared" si="2"/>
        <v>0</v>
      </c>
      <c r="J37" s="23"/>
      <c r="K37" s="23">
        <f t="shared" si="2"/>
        <v>0</v>
      </c>
      <c r="L37" s="23"/>
      <c r="M37" s="23">
        <f t="shared" si="3"/>
        <v>0</v>
      </c>
      <c r="N37" s="23"/>
      <c r="O37" s="23">
        <f t="shared" si="4"/>
        <v>0</v>
      </c>
      <c r="P37" s="23"/>
      <c r="Q37" s="23">
        <f t="shared" si="5"/>
        <v>0</v>
      </c>
      <c r="R37" s="23"/>
      <c r="S37" s="23">
        <f t="shared" si="6"/>
        <v>0</v>
      </c>
    </row>
    <row r="38" spans="1:19" ht="78.75">
      <c r="A38" s="24" t="s">
        <v>104</v>
      </c>
      <c r="B38" s="31" t="s">
        <v>123</v>
      </c>
      <c r="C38" s="23">
        <v>100000</v>
      </c>
      <c r="D38" s="23"/>
      <c r="E38" s="23">
        <f t="shared" si="0"/>
        <v>100000</v>
      </c>
      <c r="F38" s="23"/>
      <c r="G38" s="23">
        <f t="shared" si="1"/>
        <v>100000</v>
      </c>
      <c r="H38" s="23"/>
      <c r="I38" s="23">
        <f t="shared" si="2"/>
        <v>100000</v>
      </c>
      <c r="J38" s="23"/>
      <c r="K38" s="23">
        <f t="shared" si="2"/>
        <v>100000</v>
      </c>
      <c r="L38" s="23"/>
      <c r="M38" s="23">
        <f t="shared" si="3"/>
        <v>100000</v>
      </c>
      <c r="N38" s="23"/>
      <c r="O38" s="23">
        <f t="shared" si="4"/>
        <v>100000</v>
      </c>
      <c r="P38" s="23"/>
      <c r="Q38" s="23">
        <f t="shared" si="5"/>
        <v>100000</v>
      </c>
      <c r="R38" s="23"/>
      <c r="S38" s="23">
        <f t="shared" si="6"/>
        <v>100000</v>
      </c>
    </row>
    <row r="39" spans="1:19" s="25" customFormat="1" ht="78.75">
      <c r="A39" s="24" t="s">
        <v>109</v>
      </c>
      <c r="B39" s="31" t="s">
        <v>122</v>
      </c>
      <c r="C39" s="23">
        <v>100000</v>
      </c>
      <c r="D39" s="23"/>
      <c r="E39" s="23">
        <f t="shared" si="0"/>
        <v>100000</v>
      </c>
      <c r="F39" s="23"/>
      <c r="G39" s="23">
        <f t="shared" si="1"/>
        <v>100000</v>
      </c>
      <c r="H39" s="23">
        <v>145000</v>
      </c>
      <c r="I39" s="23">
        <f t="shared" si="2"/>
        <v>245000</v>
      </c>
      <c r="J39" s="23"/>
      <c r="K39" s="23">
        <f t="shared" si="2"/>
        <v>245000</v>
      </c>
      <c r="L39" s="23">
        <v>200000</v>
      </c>
      <c r="M39" s="23">
        <f t="shared" si="3"/>
        <v>445000</v>
      </c>
      <c r="N39" s="23"/>
      <c r="O39" s="23">
        <f t="shared" si="4"/>
        <v>445000</v>
      </c>
      <c r="P39" s="23"/>
      <c r="Q39" s="23">
        <f t="shared" si="5"/>
        <v>445000</v>
      </c>
      <c r="R39" s="23"/>
      <c r="S39" s="23">
        <f t="shared" si="6"/>
        <v>445000</v>
      </c>
    </row>
    <row r="40" spans="1:19" ht="31.5" customHeight="1">
      <c r="A40" s="26" t="s">
        <v>89</v>
      </c>
      <c r="B40" s="30" t="s">
        <v>111</v>
      </c>
      <c r="C40" s="27">
        <f>C43+C44+C45</f>
        <v>658900</v>
      </c>
      <c r="D40" s="27">
        <f>D43+D44+D45</f>
        <v>0</v>
      </c>
      <c r="E40" s="27">
        <f t="shared" si="0"/>
        <v>658900</v>
      </c>
      <c r="F40" s="27">
        <f>F43+F44+F45</f>
        <v>0</v>
      </c>
      <c r="G40" s="27">
        <f t="shared" si="1"/>
        <v>658900</v>
      </c>
      <c r="H40" s="27">
        <f>H43+H44+H45</f>
        <v>0</v>
      </c>
      <c r="I40" s="27">
        <f>SUM(I41:I45)</f>
        <v>658900</v>
      </c>
      <c r="J40" s="27">
        <f>SUM(J41:J45)</f>
        <v>400</v>
      </c>
      <c r="K40" s="27">
        <f>SUM(K41:K45)</f>
        <v>659300</v>
      </c>
      <c r="L40" s="27">
        <f>SUM(L41:L45)</f>
        <v>0</v>
      </c>
      <c r="M40" s="27">
        <f t="shared" si="3"/>
        <v>659300</v>
      </c>
      <c r="N40" s="27">
        <f>SUM(N41:N45)</f>
        <v>0</v>
      </c>
      <c r="O40" s="27">
        <f t="shared" si="4"/>
        <v>659300</v>
      </c>
      <c r="P40" s="27">
        <f>SUM(P41:P45)</f>
        <v>5364</v>
      </c>
      <c r="Q40" s="27">
        <f t="shared" si="5"/>
        <v>664664</v>
      </c>
      <c r="R40" s="27">
        <f>SUM(R41:R45)</f>
        <v>0</v>
      </c>
      <c r="S40" s="27">
        <f t="shared" si="6"/>
        <v>664664</v>
      </c>
    </row>
    <row r="41" spans="1:19" ht="62.25" customHeight="1">
      <c r="A41" s="24" t="s">
        <v>132</v>
      </c>
      <c r="B41" s="31" t="s">
        <v>133</v>
      </c>
      <c r="C41" s="27"/>
      <c r="D41" s="27"/>
      <c r="E41" s="27"/>
      <c r="F41" s="27"/>
      <c r="G41" s="27"/>
      <c r="H41" s="27"/>
      <c r="I41" s="27"/>
      <c r="J41" s="34">
        <v>353</v>
      </c>
      <c r="K41" s="23">
        <f t="shared" si="2"/>
        <v>353</v>
      </c>
      <c r="L41" s="23"/>
      <c r="M41" s="23">
        <f t="shared" si="3"/>
        <v>353</v>
      </c>
      <c r="N41" s="23"/>
      <c r="O41" s="23">
        <f t="shared" si="4"/>
        <v>353</v>
      </c>
      <c r="P41" s="23"/>
      <c r="Q41" s="23">
        <f t="shared" si="5"/>
        <v>353</v>
      </c>
      <c r="R41" s="23"/>
      <c r="S41" s="23">
        <f t="shared" si="6"/>
        <v>353</v>
      </c>
    </row>
    <row r="42" spans="1:19" ht="80.25" customHeight="1">
      <c r="A42" s="24" t="s">
        <v>134</v>
      </c>
      <c r="B42" s="31" t="s">
        <v>139</v>
      </c>
      <c r="C42" s="27"/>
      <c r="D42" s="27"/>
      <c r="E42" s="27"/>
      <c r="F42" s="27"/>
      <c r="G42" s="27"/>
      <c r="H42" s="27"/>
      <c r="I42" s="27"/>
      <c r="J42" s="34">
        <v>47</v>
      </c>
      <c r="K42" s="23">
        <f t="shared" si="2"/>
        <v>47</v>
      </c>
      <c r="L42" s="23"/>
      <c r="M42" s="23">
        <f t="shared" si="3"/>
        <v>47</v>
      </c>
      <c r="N42" s="23"/>
      <c r="O42" s="23">
        <f t="shared" si="4"/>
        <v>47</v>
      </c>
      <c r="P42" s="23"/>
      <c r="Q42" s="23">
        <f t="shared" si="5"/>
        <v>47</v>
      </c>
      <c r="R42" s="23"/>
      <c r="S42" s="23">
        <f t="shared" si="6"/>
        <v>47</v>
      </c>
    </row>
    <row r="43" spans="1:19" s="25" customFormat="1" ht="50.25" customHeight="1">
      <c r="A43" s="24" t="s">
        <v>102</v>
      </c>
      <c r="B43" s="31" t="s">
        <v>103</v>
      </c>
      <c r="C43" s="23">
        <v>145000</v>
      </c>
      <c r="D43" s="23"/>
      <c r="E43" s="23">
        <f t="shared" si="0"/>
        <v>145000</v>
      </c>
      <c r="F43" s="23"/>
      <c r="G43" s="23">
        <f t="shared" si="1"/>
        <v>145000</v>
      </c>
      <c r="H43" s="23">
        <v>-84000</v>
      </c>
      <c r="I43" s="23">
        <f t="shared" si="2"/>
        <v>61000</v>
      </c>
      <c r="J43" s="23"/>
      <c r="K43" s="23">
        <f t="shared" si="2"/>
        <v>61000</v>
      </c>
      <c r="L43" s="23"/>
      <c r="M43" s="23">
        <f t="shared" si="3"/>
        <v>61000</v>
      </c>
      <c r="N43" s="23"/>
      <c r="O43" s="23">
        <f t="shared" si="4"/>
        <v>61000</v>
      </c>
      <c r="P43" s="23">
        <v>5364</v>
      </c>
      <c r="Q43" s="23">
        <f t="shared" si="5"/>
        <v>66364</v>
      </c>
      <c r="R43" s="23"/>
      <c r="S43" s="23">
        <f t="shared" si="6"/>
        <v>66364</v>
      </c>
    </row>
    <row r="44" spans="1:19" ht="78.75">
      <c r="A44" s="24" t="s">
        <v>105</v>
      </c>
      <c r="B44" s="31" t="s">
        <v>120</v>
      </c>
      <c r="C44" s="23">
        <v>100000</v>
      </c>
      <c r="D44" s="23"/>
      <c r="E44" s="23">
        <f t="shared" si="0"/>
        <v>100000</v>
      </c>
      <c r="F44" s="23"/>
      <c r="G44" s="23">
        <f t="shared" si="1"/>
        <v>100000</v>
      </c>
      <c r="H44" s="23"/>
      <c r="I44" s="23">
        <f t="shared" si="2"/>
        <v>100000</v>
      </c>
      <c r="J44" s="23"/>
      <c r="K44" s="23">
        <f t="shared" si="2"/>
        <v>100000</v>
      </c>
      <c r="L44" s="23"/>
      <c r="M44" s="23">
        <f t="shared" si="3"/>
        <v>100000</v>
      </c>
      <c r="N44" s="23"/>
      <c r="O44" s="23">
        <f t="shared" si="4"/>
        <v>100000</v>
      </c>
      <c r="P44" s="23"/>
      <c r="Q44" s="23">
        <f t="shared" si="5"/>
        <v>100000</v>
      </c>
      <c r="R44" s="23"/>
      <c r="S44" s="23">
        <f t="shared" si="6"/>
        <v>100000</v>
      </c>
    </row>
    <row r="45" spans="1:19" s="25" customFormat="1" ht="78.75">
      <c r="A45" s="24" t="s">
        <v>110</v>
      </c>
      <c r="B45" s="31" t="s">
        <v>121</v>
      </c>
      <c r="C45" s="23">
        <v>413900</v>
      </c>
      <c r="D45" s="23"/>
      <c r="E45" s="23">
        <f t="shared" si="0"/>
        <v>413900</v>
      </c>
      <c r="F45" s="23"/>
      <c r="G45" s="23">
        <f t="shared" si="1"/>
        <v>413900</v>
      </c>
      <c r="H45" s="23">
        <v>84000</v>
      </c>
      <c r="I45" s="23">
        <f t="shared" si="2"/>
        <v>497900</v>
      </c>
      <c r="J45" s="23"/>
      <c r="K45" s="23">
        <f t="shared" si="2"/>
        <v>497900</v>
      </c>
      <c r="L45" s="23"/>
      <c r="M45" s="23">
        <f t="shared" si="3"/>
        <v>497900</v>
      </c>
      <c r="N45" s="23"/>
      <c r="O45" s="23">
        <f t="shared" si="4"/>
        <v>497900</v>
      </c>
      <c r="P45" s="23"/>
      <c r="Q45" s="23">
        <f t="shared" si="5"/>
        <v>497900</v>
      </c>
      <c r="R45" s="23"/>
      <c r="S45" s="23">
        <f t="shared" si="6"/>
        <v>497900</v>
      </c>
    </row>
    <row r="46" spans="1:19" s="21" customFormat="1" ht="31.5">
      <c r="A46" s="26" t="s">
        <v>91</v>
      </c>
      <c r="B46" s="32" t="s">
        <v>92</v>
      </c>
      <c r="C46" s="27">
        <f>C48-C47</f>
        <v>0</v>
      </c>
      <c r="D46" s="27">
        <f>D48-D47</f>
        <v>0</v>
      </c>
      <c r="E46" s="27">
        <f t="shared" si="0"/>
        <v>0</v>
      </c>
      <c r="F46" s="27">
        <f>F48-F47</f>
        <v>0</v>
      </c>
      <c r="G46" s="27">
        <f>G48-G47</f>
        <v>0</v>
      </c>
      <c r="H46" s="27">
        <f>H48-H47</f>
        <v>0</v>
      </c>
      <c r="I46" s="27">
        <f t="shared" si="2"/>
        <v>0</v>
      </c>
      <c r="J46" s="27">
        <f>J48-J47</f>
        <v>1513346</v>
      </c>
      <c r="K46" s="27">
        <f>-K47+K48</f>
        <v>1513346</v>
      </c>
      <c r="L46" s="27">
        <f>L48-L47</f>
        <v>366891</v>
      </c>
      <c r="M46" s="27">
        <f>M48-M47</f>
        <v>1880237</v>
      </c>
      <c r="N46" s="27">
        <f>N48-N47</f>
        <v>0</v>
      </c>
      <c r="O46" s="27">
        <f t="shared" si="4"/>
        <v>1880237</v>
      </c>
      <c r="P46" s="27">
        <f>P48-P47</f>
        <v>-18022</v>
      </c>
      <c r="Q46" s="27">
        <f>Q48-Q47</f>
        <v>1862215</v>
      </c>
      <c r="R46" s="27">
        <f>R48-R47</f>
        <v>0</v>
      </c>
      <c r="S46" s="27">
        <f>S48-S47</f>
        <v>1862215</v>
      </c>
    </row>
    <row r="47" spans="1:19" s="21" customFormat="1" ht="31.5">
      <c r="A47" s="24" t="s">
        <v>95</v>
      </c>
      <c r="B47" s="29" t="s">
        <v>96</v>
      </c>
      <c r="C47" s="23">
        <f>31640398+C12+C17+C22+C31+C40</f>
        <v>40038071</v>
      </c>
      <c r="D47" s="23"/>
      <c r="E47" s="23">
        <f t="shared" si="0"/>
        <v>40038071</v>
      </c>
      <c r="F47" s="23"/>
      <c r="G47" s="23">
        <f>G12+G17+G22+G31+G40+32364036</f>
        <v>40758210</v>
      </c>
      <c r="H47" s="23"/>
      <c r="I47" s="23">
        <f t="shared" si="2"/>
        <v>40758210</v>
      </c>
      <c r="J47" s="23"/>
      <c r="K47" s="23">
        <f>K12+K17+K22+K31+K40+37094213</f>
        <v>47442044</v>
      </c>
      <c r="L47" s="23"/>
      <c r="M47" s="23">
        <f>M12+M17+M22+M31+M40+37254236</f>
        <v>48221345</v>
      </c>
      <c r="N47" s="23"/>
      <c r="O47" s="23">
        <f t="shared" si="4"/>
        <v>48221345</v>
      </c>
      <c r="P47" s="23"/>
      <c r="Q47" s="23">
        <f>Q12+Q17+Q22+Q31+Q40+41070714</f>
        <v>51815102</v>
      </c>
      <c r="R47" s="23"/>
      <c r="S47" s="23">
        <f>S12+S17+S22+S31+S40+41130482</f>
        <v>52471670</v>
      </c>
    </row>
    <row r="48" spans="1:19" s="21" customFormat="1" ht="31.5">
      <c r="A48" s="24" t="s">
        <v>97</v>
      </c>
      <c r="B48" s="29" t="s">
        <v>98</v>
      </c>
      <c r="C48" s="23">
        <f>33010071+C14+C19+C24+C36</f>
        <v>40038071</v>
      </c>
      <c r="D48" s="23"/>
      <c r="E48" s="23">
        <f t="shared" si="0"/>
        <v>40038071</v>
      </c>
      <c r="F48" s="23"/>
      <c r="G48" s="23">
        <f>G14+G19+G24+G36+33730210</f>
        <v>40758210</v>
      </c>
      <c r="H48" s="23"/>
      <c r="I48" s="23">
        <f t="shared" si="2"/>
        <v>40758210</v>
      </c>
      <c r="J48" s="23">
        <f>3874+10272+90+93997+75716+767978+561419</f>
        <v>1513346</v>
      </c>
      <c r="K48" s="23">
        <f>K14+K19+K24+K36+40231993+10397</f>
        <v>48955390</v>
      </c>
      <c r="L48" s="23">
        <f>2724+133210+44701+151+186105</f>
        <v>366891</v>
      </c>
      <c r="M48" s="23">
        <f>M14+M19+M24+M36+41188582</f>
        <v>50101582</v>
      </c>
      <c r="N48" s="23"/>
      <c r="O48" s="23">
        <f t="shared" si="4"/>
        <v>50101582</v>
      </c>
      <c r="P48" s="23">
        <f>-15854-1-2167</f>
        <v>-18022</v>
      </c>
      <c r="Q48" s="23">
        <f>Q14+Q19+Q24+Q36+44764317</f>
        <v>53677317</v>
      </c>
      <c r="R48" s="23"/>
      <c r="S48" s="23">
        <f>S14+S19+S24+S36+45420885</f>
        <v>54333885</v>
      </c>
    </row>
    <row r="49" spans="1:19" ht="15.75" hidden="1">
      <c r="A49" s="24"/>
      <c r="B49" s="31"/>
      <c r="C49" s="24">
        <v>0</v>
      </c>
      <c r="D49" s="24">
        <v>0</v>
      </c>
      <c r="E49" s="24">
        <f t="shared" si="0"/>
        <v>0</v>
      </c>
      <c r="F49" s="24">
        <v>0</v>
      </c>
      <c r="G49" s="24">
        <f t="shared" si="1"/>
        <v>0</v>
      </c>
      <c r="H49" s="24">
        <v>0</v>
      </c>
      <c r="I49" s="24">
        <f t="shared" si="2"/>
        <v>0</v>
      </c>
      <c r="J49" s="24">
        <v>0</v>
      </c>
      <c r="K49" s="24">
        <f t="shared" si="2"/>
        <v>0</v>
      </c>
      <c r="L49" s="24">
        <v>0</v>
      </c>
      <c r="M49" s="24">
        <f t="shared" si="3"/>
        <v>0</v>
      </c>
      <c r="N49" s="24">
        <v>0</v>
      </c>
      <c r="O49" s="24">
        <f t="shared" si="4"/>
        <v>0</v>
      </c>
      <c r="P49" s="24">
        <v>0</v>
      </c>
      <c r="Q49" s="24">
        <f t="shared" si="5"/>
        <v>0</v>
      </c>
      <c r="R49" s="24">
        <v>0</v>
      </c>
      <c r="S49" s="24">
        <f>Q49+R49</f>
        <v>0</v>
      </c>
    </row>
    <row r="50" spans="1:19" ht="16.5" customHeight="1">
      <c r="A50" s="24"/>
      <c r="B50" s="30" t="s">
        <v>3</v>
      </c>
      <c r="C50" s="27">
        <f>C11+C16+C21+C31+C35+C46</f>
        <v>1369673</v>
      </c>
      <c r="D50" s="27">
        <f>D11+D16+D21+D31+D35+D46</f>
        <v>0</v>
      </c>
      <c r="E50" s="27">
        <f t="shared" si="0"/>
        <v>1369673</v>
      </c>
      <c r="F50" s="27">
        <f>F11+F16+F21+F31+F35+F46</f>
        <v>-3499</v>
      </c>
      <c r="G50" s="27">
        <f t="shared" si="1"/>
        <v>1366174</v>
      </c>
      <c r="H50" s="27">
        <f>H11+H16+H21+H31+H35+H46</f>
        <v>0</v>
      </c>
      <c r="I50" s="27">
        <f t="shared" si="2"/>
        <v>1366174</v>
      </c>
      <c r="J50" s="27">
        <f>J11+J16+J21+J31+J35+J46</f>
        <v>1782003</v>
      </c>
      <c r="K50" s="27">
        <f t="shared" si="2"/>
        <v>3148177</v>
      </c>
      <c r="L50" s="27">
        <f>L11+L16+L21+L31+L35+L46</f>
        <v>786169</v>
      </c>
      <c r="M50" s="27">
        <f t="shared" si="3"/>
        <v>3934346</v>
      </c>
      <c r="N50" s="27">
        <f>N11+N16+N21+N31+N35+N46</f>
        <v>69000</v>
      </c>
      <c r="O50" s="27">
        <f t="shared" si="4"/>
        <v>4003346</v>
      </c>
      <c r="P50" s="27">
        <f>P11+P16+P21+P31+P35+P46</f>
        <v>-309743</v>
      </c>
      <c r="Q50" s="27">
        <f t="shared" si="5"/>
        <v>3693603</v>
      </c>
      <c r="R50" s="27">
        <f>R11+R16+R21+R31+R35+R46</f>
        <v>596800</v>
      </c>
      <c r="S50" s="27">
        <f>Q50+R50</f>
        <v>4290403</v>
      </c>
    </row>
    <row r="51" spans="1:19" ht="15.75">
      <c r="M51" s="50"/>
      <c r="N51" s="50"/>
      <c r="O51" s="50"/>
      <c r="P51" s="50"/>
      <c r="Q51" s="50"/>
      <c r="R51" s="50"/>
      <c r="S51" s="50"/>
    </row>
    <row r="52" spans="1:19" ht="12.75" customHeight="1"/>
    <row r="53" spans="1:19" ht="12.75" hidden="1" customHeight="1">
      <c r="B53" s="48" t="s">
        <v>128</v>
      </c>
      <c r="J53" s="25">
        <v>3874</v>
      </c>
    </row>
    <row r="54" spans="1:19" ht="12.75" hidden="1" customHeight="1">
      <c r="B54" s="48" t="s">
        <v>129</v>
      </c>
      <c r="J54" s="25">
        <v>90</v>
      </c>
      <c r="P54" s="25">
        <v>-1</v>
      </c>
      <c r="R54" s="25">
        <v>-1</v>
      </c>
    </row>
    <row r="55" spans="1:19" ht="12.75" hidden="1" customHeight="1">
      <c r="B55" s="48" t="s">
        <v>130</v>
      </c>
      <c r="J55" s="25">
        <v>10672</v>
      </c>
    </row>
    <row r="56" spans="1:19" hidden="1">
      <c r="B56" s="48" t="s">
        <v>135</v>
      </c>
      <c r="C56" s="36"/>
      <c r="D56" s="36"/>
      <c r="E56" s="36"/>
      <c r="F56" s="36"/>
      <c r="G56" s="36"/>
      <c r="H56" s="36"/>
      <c r="I56" s="36"/>
      <c r="J56" s="36">
        <v>93997</v>
      </c>
      <c r="K56" s="36"/>
      <c r="L56" s="36"/>
      <c r="M56" s="36"/>
      <c r="N56" s="36"/>
      <c r="O56" s="36"/>
      <c r="P56" s="36"/>
      <c r="Q56" s="36"/>
      <c r="R56" s="36"/>
      <c r="S56" s="36"/>
    </row>
    <row r="57" spans="1:19" hidden="1">
      <c r="B57" s="48" t="s">
        <v>136</v>
      </c>
      <c r="C57" s="36"/>
      <c r="D57" s="36"/>
      <c r="E57" s="36"/>
      <c r="F57" s="36"/>
      <c r="G57" s="36"/>
      <c r="H57" s="36"/>
      <c r="I57" s="36"/>
      <c r="J57" s="36">
        <v>75716</v>
      </c>
      <c r="K57" s="36"/>
      <c r="L57" s="36"/>
      <c r="M57" s="36"/>
      <c r="N57" s="36"/>
      <c r="O57" s="36"/>
      <c r="P57" s="36"/>
      <c r="Q57" s="36"/>
      <c r="R57" s="36"/>
      <c r="S57" s="36"/>
    </row>
    <row r="58" spans="1:19" hidden="1">
      <c r="B58" s="48" t="s">
        <v>137</v>
      </c>
      <c r="J58" s="25">
        <v>767978</v>
      </c>
      <c r="P58" s="25">
        <f>5364-2167</f>
        <v>3197</v>
      </c>
      <c r="R58" s="25">
        <f>5364-2167</f>
        <v>3197</v>
      </c>
    </row>
    <row r="59" spans="1:19" hidden="1">
      <c r="B59" s="48" t="s">
        <v>138</v>
      </c>
      <c r="J59" s="25">
        <v>561419</v>
      </c>
      <c r="P59" s="25">
        <v>-15854</v>
      </c>
      <c r="R59" s="25">
        <v>-15854</v>
      </c>
    </row>
    <row r="60" spans="1:19" hidden="1"/>
    <row r="61" spans="1:19" hidden="1"/>
    <row r="62" spans="1:19" hidden="1">
      <c r="B62" s="48" t="s">
        <v>131</v>
      </c>
      <c r="J62" s="25">
        <f>SUM(J53:J61)</f>
        <v>1513746</v>
      </c>
      <c r="P62" s="25">
        <f>SUM(P53:P61)</f>
        <v>-12658</v>
      </c>
      <c r="R62" s="25">
        <f>SUM(R53:R61)</f>
        <v>-12658</v>
      </c>
    </row>
    <row r="64" spans="1:19">
      <c r="K64" s="25" t="s">
        <v>141</v>
      </c>
      <c r="L64" s="25">
        <v>44701</v>
      </c>
    </row>
    <row r="65" spans="11:12">
      <c r="K65" s="25" t="s">
        <v>142</v>
      </c>
      <c r="L65" s="25">
        <v>133210</v>
      </c>
    </row>
    <row r="66" spans="11:12">
      <c r="K66" s="25" t="s">
        <v>143</v>
      </c>
      <c r="L66" s="25">
        <v>2724</v>
      </c>
    </row>
    <row r="67" spans="11:12">
      <c r="K67" s="25" t="s">
        <v>130</v>
      </c>
      <c r="L67" s="25">
        <v>151</v>
      </c>
    </row>
    <row r="68" spans="11:12">
      <c r="K68" s="25" t="s">
        <v>144</v>
      </c>
      <c r="L68" s="25">
        <v>186105</v>
      </c>
    </row>
    <row r="69" spans="11:12">
      <c r="L69" s="49">
        <f>SUM(L64:L68)</f>
        <v>366891</v>
      </c>
    </row>
  </sheetData>
  <mergeCells count="7">
    <mergeCell ref="A9:B9"/>
    <mergeCell ref="A1:S1"/>
    <mergeCell ref="A2:S2"/>
    <mergeCell ref="A3:S3"/>
    <mergeCell ref="A6:S6"/>
    <mergeCell ref="A7:S7"/>
    <mergeCell ref="A8:S8"/>
  </mergeCells>
  <phoneticPr fontId="0" type="noConversion"/>
  <printOptions horizontalCentered="1"/>
  <pageMargins left="0.78740157480314965" right="0.39370078740157483" top="0.78740157480314965" bottom="0.78740157480314965" header="0.39370078740157483" footer="0.39370078740157483"/>
  <pageSetup paperSize="9" orientation="portrait" r:id="rId1"/>
  <headerFooter differentFirst="1" alignWithMargins="0">
    <oddHeader>&amp;C&amp;P</oddHeader>
  </headerFooter>
  <rowBreaks count="1" manualBreakCount="1">
    <brk id="55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evstigneeva</cp:lastModifiedBy>
  <cp:lastPrinted>2010-11-24T11:54:56Z</cp:lastPrinted>
  <dcterms:created xsi:type="dcterms:W3CDTF">2002-10-06T09:19:10Z</dcterms:created>
  <dcterms:modified xsi:type="dcterms:W3CDTF">2010-12-01T07:49:37Z</dcterms:modified>
</cp:coreProperties>
</file>